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tia 1\Documents\Received Files\Popi\"/>
    </mc:Choice>
  </mc:AlternateContent>
  <bookViews>
    <workbookView xWindow="0" yWindow="0" windowWidth="13980" windowHeight="8415"/>
  </bookViews>
  <sheets>
    <sheet name="aug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6" i="2" s="1"/>
  <c r="L6" i="2" s="1"/>
  <c r="H6" i="2"/>
  <c r="K6" i="2"/>
  <c r="Q6" i="2"/>
  <c r="U6" i="2" s="1"/>
  <c r="W6" i="2" s="1"/>
  <c r="V6" i="2"/>
  <c r="AB6" i="2"/>
  <c r="AF6" i="2" s="1"/>
  <c r="AH6" i="2" s="1"/>
  <c r="AG6" i="2"/>
  <c r="AK6" i="2"/>
  <c r="AO6" i="2"/>
  <c r="AQ6" i="2"/>
  <c r="AW6" i="2"/>
  <c r="AZ6" i="2"/>
  <c r="BB6" i="2" s="1"/>
  <c r="BE6" i="2"/>
  <c r="F7" i="2"/>
  <c r="J7" i="2" s="1"/>
  <c r="H7" i="2"/>
  <c r="K7" i="2"/>
  <c r="K99" i="2" s="1"/>
  <c r="Q7" i="2"/>
  <c r="U7" i="2" s="1"/>
  <c r="V7" i="2"/>
  <c r="AB7" i="2"/>
  <c r="AF7" i="2" s="1"/>
  <c r="AG7" i="2"/>
  <c r="AK7" i="2"/>
  <c r="AO7" i="2"/>
  <c r="AQ7" i="2"/>
  <c r="AW7" i="2"/>
  <c r="AZ7" i="2"/>
  <c r="BB7" i="2" s="1"/>
  <c r="F8" i="2"/>
  <c r="J8" i="2" s="1"/>
  <c r="H8" i="2"/>
  <c r="K8" i="2"/>
  <c r="BE8" i="2" s="1"/>
  <c r="Q8" i="2"/>
  <c r="U8" i="2" s="1"/>
  <c r="W8" i="2" s="1"/>
  <c r="V8" i="2"/>
  <c r="AB8" i="2"/>
  <c r="AF8" i="2" s="1"/>
  <c r="AH8" i="2" s="1"/>
  <c r="AG8" i="2"/>
  <c r="AK8" i="2"/>
  <c r="AO8" i="2"/>
  <c r="AQ8" i="2"/>
  <c r="AW8" i="2"/>
  <c r="AZ8" i="2"/>
  <c r="BB8" i="2" s="1"/>
  <c r="F9" i="2"/>
  <c r="J9" i="2" s="1"/>
  <c r="L9" i="2" s="1"/>
  <c r="H9" i="2"/>
  <c r="K9" i="2"/>
  <c r="Q9" i="2"/>
  <c r="U9" i="2" s="1"/>
  <c r="V9" i="2"/>
  <c r="AB9" i="2"/>
  <c r="AF9" i="2" s="1"/>
  <c r="AG9" i="2"/>
  <c r="AK9" i="2"/>
  <c r="AO9" i="2"/>
  <c r="AQ9" i="2"/>
  <c r="AW9" i="2"/>
  <c r="AZ9" i="2"/>
  <c r="BB9" i="2" s="1"/>
  <c r="BE9" i="2"/>
  <c r="F10" i="2"/>
  <c r="J10" i="2" s="1"/>
  <c r="L10" i="2" s="1"/>
  <c r="H10" i="2"/>
  <c r="K10" i="2"/>
  <c r="Q10" i="2"/>
  <c r="U10" i="2" s="1"/>
  <c r="W10" i="2" s="1"/>
  <c r="V10" i="2"/>
  <c r="AB10" i="2"/>
  <c r="AF10" i="2" s="1"/>
  <c r="AH10" i="2" s="1"/>
  <c r="AG10" i="2"/>
  <c r="AK10" i="2"/>
  <c r="AO10" i="2"/>
  <c r="AQ10" i="2"/>
  <c r="AW10" i="2"/>
  <c r="AZ10" i="2"/>
  <c r="BB10" i="2" s="1"/>
  <c r="BE10" i="2"/>
  <c r="Q11" i="2"/>
  <c r="U11" i="2"/>
  <c r="V11" i="2"/>
  <c r="W11" i="2"/>
  <c r="AB11" i="2"/>
  <c r="AF11" i="2"/>
  <c r="AG11" i="2"/>
  <c r="AH11" i="2"/>
  <c r="AK11" i="2"/>
  <c r="AO11" i="2"/>
  <c r="AQ11" i="2" s="1"/>
  <c r="AW11" i="2"/>
  <c r="AZ11" i="2" s="1"/>
  <c r="F12" i="2"/>
  <c r="J12" i="2" s="1"/>
  <c r="H12" i="2"/>
  <c r="K12" i="2"/>
  <c r="L12" i="2"/>
  <c r="Q12" i="2"/>
  <c r="U12" i="2"/>
  <c r="V12" i="2"/>
  <c r="W12" i="2"/>
  <c r="AB12" i="2"/>
  <c r="AF12" i="2"/>
  <c r="AG12" i="2"/>
  <c r="AH12" i="2"/>
  <c r="AK12" i="2"/>
  <c r="AO12" i="2"/>
  <c r="AQ12" i="2" s="1"/>
  <c r="AW12" i="2"/>
  <c r="AZ12" i="2" s="1"/>
  <c r="F13" i="2"/>
  <c r="J13" i="2" s="1"/>
  <c r="L13" i="2" s="1"/>
  <c r="H13" i="2"/>
  <c r="K13" i="2"/>
  <c r="Q13" i="2"/>
  <c r="U13" i="2"/>
  <c r="V13" i="2"/>
  <c r="W13" i="2"/>
  <c r="AB13" i="2"/>
  <c r="AF13" i="2"/>
  <c r="AG13" i="2"/>
  <c r="AH13" i="2"/>
  <c r="AK13" i="2"/>
  <c r="AO13" i="2"/>
  <c r="AQ13" i="2" s="1"/>
  <c r="AW13" i="2"/>
  <c r="AZ13" i="2" s="1"/>
  <c r="F14" i="2"/>
  <c r="J14" i="2" s="1"/>
  <c r="H14" i="2"/>
  <c r="K14" i="2"/>
  <c r="L14" i="2"/>
  <c r="Q14" i="2"/>
  <c r="U14" i="2"/>
  <c r="V14" i="2"/>
  <c r="W14" i="2"/>
  <c r="AB14" i="2"/>
  <c r="AF14" i="2"/>
  <c r="AG14" i="2"/>
  <c r="AH14" i="2"/>
  <c r="AK14" i="2"/>
  <c r="AO14" i="2"/>
  <c r="AQ14" i="2" s="1"/>
  <c r="AW14" i="2"/>
  <c r="AZ14" i="2" s="1"/>
  <c r="F15" i="2"/>
  <c r="J15" i="2" s="1"/>
  <c r="L15" i="2" s="1"/>
  <c r="H15" i="2"/>
  <c r="K15" i="2"/>
  <c r="Q15" i="2"/>
  <c r="U15" i="2"/>
  <c r="V15" i="2"/>
  <c r="W15" i="2"/>
  <c r="AB15" i="2"/>
  <c r="AF15" i="2"/>
  <c r="AG15" i="2"/>
  <c r="AH15" i="2"/>
  <c r="AK15" i="2"/>
  <c r="AO15" i="2"/>
  <c r="AQ15" i="2" s="1"/>
  <c r="AW15" i="2"/>
  <c r="AZ15" i="2" s="1"/>
  <c r="F16" i="2"/>
  <c r="J16" i="2" s="1"/>
  <c r="H16" i="2"/>
  <c r="K16" i="2"/>
  <c r="L16" i="2"/>
  <c r="Q16" i="2"/>
  <c r="U16" i="2"/>
  <c r="V16" i="2"/>
  <c r="W16" i="2"/>
  <c r="AB16" i="2"/>
  <c r="AF16" i="2"/>
  <c r="AG16" i="2"/>
  <c r="AH16" i="2"/>
  <c r="AK16" i="2"/>
  <c r="AO16" i="2"/>
  <c r="AQ16" i="2" s="1"/>
  <c r="AW16" i="2"/>
  <c r="AZ16" i="2" s="1"/>
  <c r="F17" i="2"/>
  <c r="J17" i="2" s="1"/>
  <c r="L17" i="2" s="1"/>
  <c r="H17" i="2"/>
  <c r="K17" i="2"/>
  <c r="Q17" i="2"/>
  <c r="U17" i="2"/>
  <c r="V17" i="2"/>
  <c r="W17" i="2"/>
  <c r="AB17" i="2"/>
  <c r="AF17" i="2"/>
  <c r="AG17" i="2"/>
  <c r="AH17" i="2"/>
  <c r="AK17" i="2"/>
  <c r="AO17" i="2"/>
  <c r="AQ17" i="2" s="1"/>
  <c r="AW17" i="2"/>
  <c r="AZ17" i="2" s="1"/>
  <c r="F18" i="2"/>
  <c r="J18" i="2" s="1"/>
  <c r="H18" i="2"/>
  <c r="K18" i="2"/>
  <c r="L18" i="2"/>
  <c r="Q18" i="2"/>
  <c r="U18" i="2"/>
  <c r="V18" i="2"/>
  <c r="W18" i="2"/>
  <c r="AB18" i="2"/>
  <c r="AF18" i="2"/>
  <c r="AG18" i="2"/>
  <c r="AH18" i="2"/>
  <c r="AK18" i="2"/>
  <c r="AO18" i="2"/>
  <c r="AQ18" i="2" s="1"/>
  <c r="AW18" i="2"/>
  <c r="AZ18" i="2" s="1"/>
  <c r="F19" i="2"/>
  <c r="J19" i="2" s="1"/>
  <c r="L19" i="2" s="1"/>
  <c r="H19" i="2"/>
  <c r="K19" i="2"/>
  <c r="Q19" i="2"/>
  <c r="U19" i="2"/>
  <c r="V19" i="2"/>
  <c r="W19" i="2"/>
  <c r="AB19" i="2"/>
  <c r="AF19" i="2"/>
  <c r="AG19" i="2"/>
  <c r="AH19" i="2"/>
  <c r="AK19" i="2"/>
  <c r="AO19" i="2"/>
  <c r="AQ19" i="2" s="1"/>
  <c r="AW19" i="2"/>
  <c r="AZ19" i="2" s="1"/>
  <c r="F20" i="2"/>
  <c r="J20" i="2" s="1"/>
  <c r="H20" i="2"/>
  <c r="K20" i="2"/>
  <c r="L20" i="2"/>
  <c r="Q20" i="2"/>
  <c r="U20" i="2"/>
  <c r="V20" i="2"/>
  <c r="W20" i="2"/>
  <c r="AB20" i="2"/>
  <c r="AF20" i="2"/>
  <c r="AG20" i="2"/>
  <c r="AH20" i="2"/>
  <c r="AK20" i="2"/>
  <c r="AO20" i="2"/>
  <c r="AQ20" i="2" s="1"/>
  <c r="AW20" i="2"/>
  <c r="AZ20" i="2" s="1"/>
  <c r="Q21" i="2"/>
  <c r="U21" i="2" s="1"/>
  <c r="W21" i="2" s="1"/>
  <c r="V21" i="2"/>
  <c r="AB21" i="2"/>
  <c r="AF21" i="2" s="1"/>
  <c r="AH21" i="2" s="1"/>
  <c r="AG21" i="2"/>
  <c r="AK21" i="2"/>
  <c r="AO21" i="2"/>
  <c r="AQ21" i="2"/>
  <c r="AW21" i="2"/>
  <c r="AZ21" i="2"/>
  <c r="F22" i="2"/>
  <c r="H22" i="2"/>
  <c r="J22" i="2" s="1"/>
  <c r="L22" i="2" s="1"/>
  <c r="K22" i="2"/>
  <c r="M22" i="2"/>
  <c r="U22" i="2" s="1"/>
  <c r="W22" i="2" s="1"/>
  <c r="Q22" i="2"/>
  <c r="V22" i="2"/>
  <c r="AB22" i="2"/>
  <c r="AF22" i="2"/>
  <c r="AG22" i="2"/>
  <c r="AH22" i="2"/>
  <c r="AK22" i="2"/>
  <c r="AO22" i="2"/>
  <c r="AQ22" i="2" s="1"/>
  <c r="AW22" i="2"/>
  <c r="AZ22" i="2" s="1"/>
  <c r="BB22" i="2" s="1"/>
  <c r="F23" i="2"/>
  <c r="J23" i="2" s="1"/>
  <c r="H23" i="2"/>
  <c r="K23" i="2"/>
  <c r="L23" i="2"/>
  <c r="Q23" i="2"/>
  <c r="U23" i="2"/>
  <c r="V23" i="2"/>
  <c r="W23" i="2"/>
  <c r="AB23" i="2"/>
  <c r="AF23" i="2"/>
  <c r="AG23" i="2"/>
  <c r="AH23" i="2"/>
  <c r="AK23" i="2"/>
  <c r="AO23" i="2"/>
  <c r="AQ23" i="2" s="1"/>
  <c r="AW23" i="2"/>
  <c r="AZ23" i="2" s="1"/>
  <c r="F24" i="2"/>
  <c r="J24" i="2" s="1"/>
  <c r="L24" i="2" s="1"/>
  <c r="H24" i="2"/>
  <c r="K24" i="2"/>
  <c r="Q24" i="2"/>
  <c r="U24" i="2"/>
  <c r="V24" i="2"/>
  <c r="W24" i="2"/>
  <c r="AB24" i="2"/>
  <c r="AF24" i="2"/>
  <c r="AG24" i="2"/>
  <c r="AH24" i="2"/>
  <c r="AK24" i="2"/>
  <c r="AO24" i="2"/>
  <c r="AQ24" i="2" s="1"/>
  <c r="AW24" i="2"/>
  <c r="AZ24" i="2" s="1"/>
  <c r="F25" i="2"/>
  <c r="J25" i="2" s="1"/>
  <c r="H25" i="2"/>
  <c r="K25" i="2"/>
  <c r="L25" i="2"/>
  <c r="Q25" i="2"/>
  <c r="U25" i="2" s="1"/>
  <c r="W25" i="2" s="1"/>
  <c r="S25" i="2"/>
  <c r="V25" i="2"/>
  <c r="AB25" i="2"/>
  <c r="AF25" i="2" s="1"/>
  <c r="AH25" i="2" s="1"/>
  <c r="AG25" i="2"/>
  <c r="BE25" i="2" s="1"/>
  <c r="AK25" i="2"/>
  <c r="AO25" i="2"/>
  <c r="AQ25" i="2"/>
  <c r="AW25" i="2"/>
  <c r="AZ25" i="2"/>
  <c r="BB25" i="2" s="1"/>
  <c r="F26" i="2"/>
  <c r="J26" i="2" s="1"/>
  <c r="L26" i="2" s="1"/>
  <c r="H26" i="2"/>
  <c r="K26" i="2"/>
  <c r="Q26" i="2"/>
  <c r="U26" i="2" s="1"/>
  <c r="V26" i="2"/>
  <c r="AB26" i="2"/>
  <c r="AF26" i="2" s="1"/>
  <c r="AG26" i="2"/>
  <c r="AK26" i="2"/>
  <c r="AO26" i="2"/>
  <c r="AQ26" i="2"/>
  <c r="AW26" i="2"/>
  <c r="AZ26" i="2"/>
  <c r="BB26" i="2" s="1"/>
  <c r="BE26" i="2"/>
  <c r="F27" i="2"/>
  <c r="J27" i="2" s="1"/>
  <c r="L27" i="2" s="1"/>
  <c r="H27" i="2"/>
  <c r="K27" i="2"/>
  <c r="Q27" i="2"/>
  <c r="U27" i="2" s="1"/>
  <c r="W27" i="2" s="1"/>
  <c r="V27" i="2"/>
  <c r="AB27" i="2"/>
  <c r="AF27" i="2" s="1"/>
  <c r="AH27" i="2" s="1"/>
  <c r="AG27" i="2"/>
  <c r="AK27" i="2"/>
  <c r="AO27" i="2"/>
  <c r="AQ27" i="2"/>
  <c r="AW27" i="2"/>
  <c r="AZ27" i="2"/>
  <c r="BB27" i="2" s="1"/>
  <c r="BE27" i="2"/>
  <c r="F28" i="2"/>
  <c r="J28" i="2" s="1"/>
  <c r="H28" i="2"/>
  <c r="K28" i="2"/>
  <c r="BE28" i="2" s="1"/>
  <c r="M28" i="2"/>
  <c r="Q28" i="2"/>
  <c r="U28" i="2"/>
  <c r="W28" i="2" s="1"/>
  <c r="V28" i="2"/>
  <c r="AB28" i="2"/>
  <c r="AF28" i="2"/>
  <c r="AG28" i="2"/>
  <c r="AH28" i="2"/>
  <c r="AK28" i="2"/>
  <c r="AO28" i="2"/>
  <c r="AQ28" i="2" s="1"/>
  <c r="AW28" i="2"/>
  <c r="AZ28" i="2" s="1"/>
  <c r="BB28" i="2"/>
  <c r="F29" i="2"/>
  <c r="J29" i="2" s="1"/>
  <c r="L29" i="2" s="1"/>
  <c r="H29" i="2"/>
  <c r="K29" i="2"/>
  <c r="M29" i="2"/>
  <c r="Q29" i="2"/>
  <c r="U29" i="2" s="1"/>
  <c r="V29" i="2"/>
  <c r="X29" i="2"/>
  <c r="AF29" i="2" s="1"/>
  <c r="AB29" i="2"/>
  <c r="AD29" i="2"/>
  <c r="AG29" i="2"/>
  <c r="AK29" i="2"/>
  <c r="AO29" i="2"/>
  <c r="AQ29" i="2"/>
  <c r="AW29" i="2"/>
  <c r="AZ29" i="2"/>
  <c r="BB29" i="2" s="1"/>
  <c r="F30" i="2"/>
  <c r="H30" i="2"/>
  <c r="H99" i="2" s="1"/>
  <c r="K30" i="2"/>
  <c r="BE30" i="2" s="1"/>
  <c r="M30" i="2"/>
  <c r="Q30" i="2"/>
  <c r="S30" i="2"/>
  <c r="S99" i="2" s="1"/>
  <c r="V30" i="2"/>
  <c r="X30" i="2"/>
  <c r="AB30" i="2"/>
  <c r="AD30" i="2"/>
  <c r="AD99" i="2" s="1"/>
  <c r="AG30" i="2"/>
  <c r="AK30" i="2"/>
  <c r="AO30" i="2"/>
  <c r="AQ30" i="2"/>
  <c r="AW30" i="2"/>
  <c r="AZ30" i="2"/>
  <c r="BB30" i="2" s="1"/>
  <c r="Q31" i="2"/>
  <c r="U31" i="2"/>
  <c r="W31" i="2" s="1"/>
  <c r="V31" i="2"/>
  <c r="AB31" i="2"/>
  <c r="AF31" i="2"/>
  <c r="AH31" i="2" s="1"/>
  <c r="AG31" i="2"/>
  <c r="AK31" i="2"/>
  <c r="AO31" i="2"/>
  <c r="AQ31" i="2" s="1"/>
  <c r="AW31" i="2"/>
  <c r="AZ31" i="2" s="1"/>
  <c r="BE31" i="2" s="1"/>
  <c r="F32" i="2"/>
  <c r="J32" i="2" s="1"/>
  <c r="L32" i="2" s="1"/>
  <c r="H32" i="2"/>
  <c r="K32" i="2"/>
  <c r="Q32" i="2"/>
  <c r="U32" i="2"/>
  <c r="V32" i="2"/>
  <c r="W32" i="2"/>
  <c r="AB32" i="2"/>
  <c r="AF32" i="2"/>
  <c r="AG32" i="2"/>
  <c r="AH32" i="2"/>
  <c r="AK32" i="2"/>
  <c r="AO32" i="2"/>
  <c r="AQ32" i="2" s="1"/>
  <c r="AW32" i="2"/>
  <c r="AZ32" i="2" s="1"/>
  <c r="BE32" i="2" s="1"/>
  <c r="BB32" i="2"/>
  <c r="F33" i="2"/>
  <c r="J33" i="2" s="1"/>
  <c r="L33" i="2" s="1"/>
  <c r="H33" i="2"/>
  <c r="K33" i="2"/>
  <c r="Q33" i="2"/>
  <c r="U33" i="2"/>
  <c r="V33" i="2"/>
  <c r="W33" i="2"/>
  <c r="AB33" i="2"/>
  <c r="AF33" i="2"/>
  <c r="AG33" i="2"/>
  <c r="AH33" i="2"/>
  <c r="AK33" i="2"/>
  <c r="AO33" i="2"/>
  <c r="AQ33" i="2" s="1"/>
  <c r="AW33" i="2"/>
  <c r="AZ33" i="2" s="1"/>
  <c r="F34" i="2"/>
  <c r="H34" i="2"/>
  <c r="J34" i="2"/>
  <c r="L34" i="2" s="1"/>
  <c r="K34" i="2"/>
  <c r="Q34" i="2"/>
  <c r="U34" i="2"/>
  <c r="W34" i="2" s="1"/>
  <c r="V34" i="2"/>
  <c r="AB34" i="2"/>
  <c r="AF34" i="2"/>
  <c r="AH34" i="2" s="1"/>
  <c r="AG34" i="2"/>
  <c r="AK34" i="2"/>
  <c r="AO34" i="2"/>
  <c r="AQ34" i="2" s="1"/>
  <c r="AW34" i="2"/>
  <c r="AZ34" i="2" s="1"/>
  <c r="BE34" i="2" s="1"/>
  <c r="BB34" i="2"/>
  <c r="F35" i="2"/>
  <c r="H35" i="2"/>
  <c r="J35" i="2"/>
  <c r="L35" i="2" s="1"/>
  <c r="K35" i="2"/>
  <c r="Q35" i="2"/>
  <c r="U35" i="2"/>
  <c r="W35" i="2" s="1"/>
  <c r="V35" i="2"/>
  <c r="AB35" i="2"/>
  <c r="AF35" i="2"/>
  <c r="AH35" i="2" s="1"/>
  <c r="AG35" i="2"/>
  <c r="AK35" i="2"/>
  <c r="AO35" i="2"/>
  <c r="AQ35" i="2" s="1"/>
  <c r="AW35" i="2"/>
  <c r="AZ35" i="2" s="1"/>
  <c r="BE35" i="2" s="1"/>
  <c r="F36" i="2"/>
  <c r="J36" i="2" s="1"/>
  <c r="H36" i="2"/>
  <c r="K36" i="2"/>
  <c r="L36" i="2"/>
  <c r="Q36" i="2"/>
  <c r="U36" i="2"/>
  <c r="V36" i="2"/>
  <c r="W36" i="2"/>
  <c r="AB36" i="2"/>
  <c r="AF36" i="2"/>
  <c r="AG36" i="2"/>
  <c r="AH36" i="2"/>
  <c r="AK36" i="2"/>
  <c r="AO36" i="2"/>
  <c r="AQ36" i="2" s="1"/>
  <c r="AW36" i="2"/>
  <c r="AZ36" i="2" s="1"/>
  <c r="BE36" i="2" s="1"/>
  <c r="BB36" i="2"/>
  <c r="F37" i="2"/>
  <c r="J37" i="2" s="1"/>
  <c r="L37" i="2" s="1"/>
  <c r="H37" i="2"/>
  <c r="K37" i="2"/>
  <c r="M37" i="2"/>
  <c r="U37" i="2" s="1"/>
  <c r="W37" i="2" s="1"/>
  <c r="Q37" i="2"/>
  <c r="V37" i="2"/>
  <c r="BE37" i="2" s="1"/>
  <c r="AB37" i="2"/>
  <c r="AF37" i="2" s="1"/>
  <c r="AG37" i="2"/>
  <c r="AH37" i="2"/>
  <c r="AK37" i="2"/>
  <c r="AO37" i="2"/>
  <c r="AQ37" i="2"/>
  <c r="AW37" i="2"/>
  <c r="AZ37" i="2" s="1"/>
  <c r="BB37" i="2" s="1"/>
  <c r="F38" i="2"/>
  <c r="H38" i="2"/>
  <c r="K38" i="2"/>
  <c r="Q38" i="2"/>
  <c r="U38" i="2"/>
  <c r="W38" i="2" s="1"/>
  <c r="V38" i="2"/>
  <c r="AB38" i="2"/>
  <c r="AF38" i="2"/>
  <c r="AH38" i="2" s="1"/>
  <c r="AG38" i="2"/>
  <c r="AK38" i="2"/>
  <c r="AO38" i="2"/>
  <c r="AQ38" i="2" s="1"/>
  <c r="AW38" i="2"/>
  <c r="AZ38" i="2" s="1"/>
  <c r="BE38" i="2" s="1"/>
  <c r="BB38" i="2"/>
  <c r="F39" i="2"/>
  <c r="H39" i="2"/>
  <c r="J39" i="2"/>
  <c r="L39" i="2" s="1"/>
  <c r="K39" i="2"/>
  <c r="Q39" i="2"/>
  <c r="U39" i="2"/>
  <c r="W39" i="2" s="1"/>
  <c r="V39" i="2"/>
  <c r="AB39" i="2"/>
  <c r="AF39" i="2"/>
  <c r="AH39" i="2" s="1"/>
  <c r="AG39" i="2"/>
  <c r="AK39" i="2"/>
  <c r="AO39" i="2"/>
  <c r="AQ39" i="2" s="1"/>
  <c r="AW39" i="2"/>
  <c r="AZ39" i="2" s="1"/>
  <c r="BE39" i="2" s="1"/>
  <c r="BB39" i="2"/>
  <c r="F40" i="2"/>
  <c r="H40" i="2"/>
  <c r="J40" i="2"/>
  <c r="L40" i="2" s="1"/>
  <c r="K40" i="2"/>
  <c r="Q40" i="2"/>
  <c r="U40" i="2"/>
  <c r="W40" i="2" s="1"/>
  <c r="V40" i="2"/>
  <c r="AB40" i="2"/>
  <c r="AF40" i="2"/>
  <c r="AH40" i="2" s="1"/>
  <c r="AG40" i="2"/>
  <c r="AK40" i="2"/>
  <c r="AO40" i="2"/>
  <c r="AQ40" i="2" s="1"/>
  <c r="AW40" i="2"/>
  <c r="AZ40" i="2" s="1"/>
  <c r="BE40" i="2" s="1"/>
  <c r="BB40" i="2"/>
  <c r="F41" i="2"/>
  <c r="H41" i="2"/>
  <c r="J41" i="2"/>
  <c r="L41" i="2" s="1"/>
  <c r="K41" i="2"/>
  <c r="Q41" i="2"/>
  <c r="U41" i="2"/>
  <c r="W41" i="2" s="1"/>
  <c r="V41" i="2"/>
  <c r="AB41" i="2"/>
  <c r="AF41" i="2"/>
  <c r="AH41" i="2" s="1"/>
  <c r="AG41" i="2"/>
  <c r="AK41" i="2"/>
  <c r="AO41" i="2"/>
  <c r="AQ41" i="2" s="1"/>
  <c r="AW41" i="2"/>
  <c r="AZ41" i="2" s="1"/>
  <c r="BE41" i="2" s="1"/>
  <c r="BB41" i="2"/>
  <c r="F42" i="2"/>
  <c r="H42" i="2"/>
  <c r="J42" i="2"/>
  <c r="L42" i="2" s="1"/>
  <c r="K42" i="2"/>
  <c r="Q42" i="2"/>
  <c r="U42" i="2"/>
  <c r="W42" i="2" s="1"/>
  <c r="V42" i="2"/>
  <c r="AB42" i="2"/>
  <c r="AF42" i="2"/>
  <c r="AH42" i="2" s="1"/>
  <c r="AG42" i="2"/>
  <c r="AK42" i="2"/>
  <c r="AO42" i="2"/>
  <c r="AQ42" i="2" s="1"/>
  <c r="AW42" i="2"/>
  <c r="AZ42" i="2" s="1"/>
  <c r="BE42" i="2" s="1"/>
  <c r="BB42" i="2"/>
  <c r="F43" i="2"/>
  <c r="H43" i="2"/>
  <c r="J43" i="2"/>
  <c r="L43" i="2" s="1"/>
  <c r="K43" i="2"/>
  <c r="Q43" i="2"/>
  <c r="U43" i="2"/>
  <c r="W43" i="2" s="1"/>
  <c r="V43" i="2"/>
  <c r="AB43" i="2"/>
  <c r="AF43" i="2"/>
  <c r="AH43" i="2" s="1"/>
  <c r="AG43" i="2"/>
  <c r="AK43" i="2"/>
  <c r="AO43" i="2"/>
  <c r="AQ43" i="2" s="1"/>
  <c r="AW43" i="2"/>
  <c r="AZ43" i="2" s="1"/>
  <c r="BE43" i="2" s="1"/>
  <c r="BB43" i="2"/>
  <c r="F44" i="2"/>
  <c r="H44" i="2"/>
  <c r="J44" i="2"/>
  <c r="L44" i="2" s="1"/>
  <c r="K44" i="2"/>
  <c r="BE44" i="2" s="1"/>
  <c r="M44" i="2"/>
  <c r="Q44" i="2"/>
  <c r="U44" i="2" s="1"/>
  <c r="W44" i="2" s="1"/>
  <c r="V44" i="2"/>
  <c r="AB44" i="2"/>
  <c r="AF44" i="2" s="1"/>
  <c r="AH44" i="2" s="1"/>
  <c r="AD44" i="2"/>
  <c r="AG44" i="2"/>
  <c r="AK44" i="2"/>
  <c r="AO44" i="2"/>
  <c r="AQ44" i="2" s="1"/>
  <c r="AW44" i="2"/>
  <c r="AZ44" i="2" s="1"/>
  <c r="BB44" i="2" s="1"/>
  <c r="F45" i="2"/>
  <c r="J45" i="2" s="1"/>
  <c r="H45" i="2"/>
  <c r="K45" i="2"/>
  <c r="L45" i="2"/>
  <c r="Q45" i="2"/>
  <c r="U45" i="2"/>
  <c r="V45" i="2"/>
  <c r="W45" i="2"/>
  <c r="AB45" i="2"/>
  <c r="AF45" i="2"/>
  <c r="AG45" i="2"/>
  <c r="AH45" i="2"/>
  <c r="AK45" i="2"/>
  <c r="AO45" i="2"/>
  <c r="AQ45" i="2" s="1"/>
  <c r="AW45" i="2"/>
  <c r="AZ45" i="2" s="1"/>
  <c r="F46" i="2"/>
  <c r="J46" i="2" s="1"/>
  <c r="L46" i="2" s="1"/>
  <c r="H46" i="2"/>
  <c r="K46" i="2"/>
  <c r="Q46" i="2"/>
  <c r="U46" i="2"/>
  <c r="V46" i="2"/>
  <c r="W46" i="2"/>
  <c r="AB46" i="2"/>
  <c r="AF46" i="2"/>
  <c r="AG46" i="2"/>
  <c r="AH46" i="2"/>
  <c r="AK46" i="2"/>
  <c r="AO46" i="2"/>
  <c r="AQ46" i="2" s="1"/>
  <c r="AW46" i="2"/>
  <c r="AZ46" i="2" s="1"/>
  <c r="F47" i="2"/>
  <c r="J47" i="2" s="1"/>
  <c r="H47" i="2"/>
  <c r="K47" i="2"/>
  <c r="L47" i="2"/>
  <c r="Q47" i="2"/>
  <c r="U47" i="2"/>
  <c r="V47" i="2"/>
  <c r="W47" i="2"/>
  <c r="AB47" i="2"/>
  <c r="AF47" i="2"/>
  <c r="AG47" i="2"/>
  <c r="AH47" i="2"/>
  <c r="AK47" i="2"/>
  <c r="AO47" i="2"/>
  <c r="AQ47" i="2" s="1"/>
  <c r="AW47" i="2"/>
  <c r="AZ47" i="2" s="1"/>
  <c r="F48" i="2"/>
  <c r="J48" i="2" s="1"/>
  <c r="L48" i="2" s="1"/>
  <c r="H48" i="2"/>
  <c r="K48" i="2"/>
  <c r="Q48" i="2"/>
  <c r="U48" i="2"/>
  <c r="V48" i="2"/>
  <c r="W48" i="2"/>
  <c r="AB48" i="2"/>
  <c r="AF48" i="2"/>
  <c r="AG48" i="2"/>
  <c r="AH48" i="2"/>
  <c r="AK48" i="2"/>
  <c r="AO48" i="2"/>
  <c r="AQ48" i="2" s="1"/>
  <c r="AW48" i="2"/>
  <c r="AZ48" i="2" s="1"/>
  <c r="F49" i="2"/>
  <c r="J49" i="2" s="1"/>
  <c r="H49" i="2"/>
  <c r="K49" i="2"/>
  <c r="L49" i="2"/>
  <c r="Q49" i="2"/>
  <c r="U49" i="2"/>
  <c r="V49" i="2"/>
  <c r="W49" i="2"/>
  <c r="AB49" i="2"/>
  <c r="AF49" i="2"/>
  <c r="AG49" i="2"/>
  <c r="AH49" i="2"/>
  <c r="AK49" i="2"/>
  <c r="AO49" i="2"/>
  <c r="AQ49" i="2" s="1"/>
  <c r="AW49" i="2"/>
  <c r="AZ49" i="2" s="1"/>
  <c r="F50" i="2"/>
  <c r="J50" i="2" s="1"/>
  <c r="L50" i="2" s="1"/>
  <c r="H50" i="2"/>
  <c r="K50" i="2"/>
  <c r="Q50" i="2"/>
  <c r="U50" i="2"/>
  <c r="V50" i="2"/>
  <c r="W50" i="2"/>
  <c r="AB50" i="2"/>
  <c r="AF50" i="2"/>
  <c r="AG50" i="2"/>
  <c r="AH50" i="2"/>
  <c r="AK50" i="2"/>
  <c r="AO50" i="2"/>
  <c r="AQ50" i="2" s="1"/>
  <c r="AW50" i="2"/>
  <c r="AZ50" i="2" s="1"/>
  <c r="F51" i="2"/>
  <c r="J51" i="2" s="1"/>
  <c r="H51" i="2"/>
  <c r="K51" i="2"/>
  <c r="L51" i="2"/>
  <c r="Q51" i="2"/>
  <c r="U51" i="2"/>
  <c r="V51" i="2"/>
  <c r="W51" i="2"/>
  <c r="AB51" i="2"/>
  <c r="AF51" i="2"/>
  <c r="AG51" i="2"/>
  <c r="AH51" i="2"/>
  <c r="AK51" i="2"/>
  <c r="AO51" i="2"/>
  <c r="AQ51" i="2" s="1"/>
  <c r="AW51" i="2"/>
  <c r="AZ51" i="2" s="1"/>
  <c r="F52" i="2"/>
  <c r="J52" i="2" s="1"/>
  <c r="L52" i="2" s="1"/>
  <c r="H52" i="2"/>
  <c r="K52" i="2"/>
  <c r="Q52" i="2"/>
  <c r="U52" i="2"/>
  <c r="V52" i="2"/>
  <c r="W52" i="2"/>
  <c r="AB52" i="2"/>
  <c r="AF52" i="2"/>
  <c r="AG52" i="2"/>
  <c r="AH52" i="2"/>
  <c r="AK52" i="2"/>
  <c r="AO52" i="2"/>
  <c r="AQ52" i="2" s="1"/>
  <c r="AW52" i="2"/>
  <c r="AZ52" i="2" s="1"/>
  <c r="F53" i="2"/>
  <c r="J53" i="2" s="1"/>
  <c r="H53" i="2"/>
  <c r="K53" i="2"/>
  <c r="L53" i="2"/>
  <c r="Q53" i="2"/>
  <c r="U53" i="2" s="1"/>
  <c r="S53" i="2"/>
  <c r="V53" i="2"/>
  <c r="AB53" i="2"/>
  <c r="AF53" i="2" s="1"/>
  <c r="AH53" i="2" s="1"/>
  <c r="AG53" i="2"/>
  <c r="AK53" i="2"/>
  <c r="AO53" i="2"/>
  <c r="AQ53" i="2"/>
  <c r="AW53" i="2"/>
  <c r="AZ53" i="2"/>
  <c r="BB53" i="2" s="1"/>
  <c r="BE53" i="2"/>
  <c r="Q54" i="2"/>
  <c r="U54" i="2"/>
  <c r="V54" i="2"/>
  <c r="W54" i="2"/>
  <c r="AB54" i="2"/>
  <c r="AF54" i="2"/>
  <c r="AG54" i="2"/>
  <c r="AH54" i="2"/>
  <c r="AK54" i="2"/>
  <c r="AO54" i="2"/>
  <c r="AQ54" i="2" s="1"/>
  <c r="AW54" i="2"/>
  <c r="AZ54" i="2" s="1"/>
  <c r="F55" i="2"/>
  <c r="J55" i="2" s="1"/>
  <c r="H55" i="2"/>
  <c r="K55" i="2"/>
  <c r="L55" i="2"/>
  <c r="Q55" i="2"/>
  <c r="U55" i="2"/>
  <c r="V55" i="2"/>
  <c r="W55" i="2"/>
  <c r="AB55" i="2"/>
  <c r="AF55" i="2"/>
  <c r="AG55" i="2"/>
  <c r="AH55" i="2"/>
  <c r="AK55" i="2"/>
  <c r="AO55" i="2"/>
  <c r="AQ55" i="2" s="1"/>
  <c r="AW55" i="2"/>
  <c r="AZ55" i="2" s="1"/>
  <c r="F56" i="2"/>
  <c r="J56" i="2" s="1"/>
  <c r="L56" i="2" s="1"/>
  <c r="H56" i="2"/>
  <c r="K56" i="2"/>
  <c r="M56" i="2"/>
  <c r="U56" i="2" s="1"/>
  <c r="W56" i="2" s="1"/>
  <c r="Q56" i="2"/>
  <c r="V56" i="2"/>
  <c r="AB56" i="2"/>
  <c r="AF56" i="2" s="1"/>
  <c r="AG56" i="2"/>
  <c r="BE56" i="2" s="1"/>
  <c r="AK56" i="2"/>
  <c r="AO56" i="2"/>
  <c r="AQ56" i="2"/>
  <c r="AW56" i="2"/>
  <c r="AZ56" i="2"/>
  <c r="BB56" i="2" s="1"/>
  <c r="F57" i="2"/>
  <c r="J57" i="2" s="1"/>
  <c r="H57" i="2"/>
  <c r="K57" i="2"/>
  <c r="BE57" i="2" s="1"/>
  <c r="Q57" i="2"/>
  <c r="U57" i="2" s="1"/>
  <c r="W57" i="2" s="1"/>
  <c r="V57" i="2"/>
  <c r="AB57" i="2"/>
  <c r="AF57" i="2" s="1"/>
  <c r="AH57" i="2" s="1"/>
  <c r="AG57" i="2"/>
  <c r="AK57" i="2"/>
  <c r="AO57" i="2"/>
  <c r="AQ57" i="2"/>
  <c r="AW57" i="2"/>
  <c r="AZ57" i="2"/>
  <c r="BB57" i="2" s="1"/>
  <c r="F58" i="2"/>
  <c r="J58" i="2" s="1"/>
  <c r="L58" i="2" s="1"/>
  <c r="H58" i="2"/>
  <c r="K58" i="2"/>
  <c r="Q58" i="2"/>
  <c r="U58" i="2" s="1"/>
  <c r="V58" i="2"/>
  <c r="V99" i="2" s="1"/>
  <c r="AB58" i="2"/>
  <c r="AF58" i="2" s="1"/>
  <c r="AG58" i="2"/>
  <c r="AK58" i="2"/>
  <c r="AO58" i="2"/>
  <c r="AQ58" i="2"/>
  <c r="AW58" i="2"/>
  <c r="AZ58" i="2"/>
  <c r="BB58" i="2" s="1"/>
  <c r="F59" i="2"/>
  <c r="J59" i="2" s="1"/>
  <c r="L59" i="2" s="1"/>
  <c r="H59" i="2"/>
  <c r="K59" i="2"/>
  <c r="Q59" i="2"/>
  <c r="U59" i="2" s="1"/>
  <c r="W59" i="2" s="1"/>
  <c r="V59" i="2"/>
  <c r="AB59" i="2"/>
  <c r="AF59" i="2" s="1"/>
  <c r="AH59" i="2" s="1"/>
  <c r="AG59" i="2"/>
  <c r="AK59" i="2"/>
  <c r="AO59" i="2"/>
  <c r="AQ59" i="2"/>
  <c r="AW59" i="2"/>
  <c r="AZ59" i="2"/>
  <c r="BB59" i="2" s="1"/>
  <c r="BE59" i="2"/>
  <c r="F60" i="2"/>
  <c r="J60" i="2" s="1"/>
  <c r="H60" i="2"/>
  <c r="K60" i="2"/>
  <c r="BE60" i="2" s="1"/>
  <c r="Q60" i="2"/>
  <c r="U60" i="2" s="1"/>
  <c r="V60" i="2"/>
  <c r="AB60" i="2"/>
  <c r="AF60" i="2" s="1"/>
  <c r="AG60" i="2"/>
  <c r="AK60" i="2"/>
  <c r="AO60" i="2"/>
  <c r="AQ60" i="2"/>
  <c r="AW60" i="2"/>
  <c r="AZ60" i="2"/>
  <c r="BB60" i="2" s="1"/>
  <c r="F61" i="2"/>
  <c r="J61" i="2" s="1"/>
  <c r="H61" i="2"/>
  <c r="K61" i="2"/>
  <c r="M61" i="2"/>
  <c r="Q61" i="2"/>
  <c r="S61" i="2"/>
  <c r="V61" i="2"/>
  <c r="AB61" i="2"/>
  <c r="AF61" i="2" s="1"/>
  <c r="AH61" i="2" s="1"/>
  <c r="AG61" i="2"/>
  <c r="AK61" i="2"/>
  <c r="AO61" i="2"/>
  <c r="AQ61" i="2"/>
  <c r="AW61" i="2"/>
  <c r="AZ61" i="2"/>
  <c r="BB61" i="2" s="1"/>
  <c r="F62" i="2"/>
  <c r="H62" i="2"/>
  <c r="J62" i="2" s="1"/>
  <c r="L62" i="2" s="1"/>
  <c r="K62" i="2"/>
  <c r="Q62" i="2"/>
  <c r="U62" i="2" s="1"/>
  <c r="W62" i="2" s="1"/>
  <c r="V62" i="2"/>
  <c r="AB62" i="2"/>
  <c r="AF62" i="2" s="1"/>
  <c r="AH62" i="2" s="1"/>
  <c r="AG62" i="2"/>
  <c r="AK62" i="2"/>
  <c r="AO62" i="2"/>
  <c r="AQ62" i="2"/>
  <c r="AW62" i="2"/>
  <c r="AZ62" i="2"/>
  <c r="F63" i="2"/>
  <c r="H63" i="2"/>
  <c r="J63" i="2" s="1"/>
  <c r="L63" i="2" s="1"/>
  <c r="K63" i="2"/>
  <c r="Q63" i="2"/>
  <c r="U63" i="2" s="1"/>
  <c r="W63" i="2" s="1"/>
  <c r="V63" i="2"/>
  <c r="AB63" i="2"/>
  <c r="AF63" i="2" s="1"/>
  <c r="AH63" i="2" s="1"/>
  <c r="AG63" i="2"/>
  <c r="AK63" i="2"/>
  <c r="AO63" i="2"/>
  <c r="AQ63" i="2"/>
  <c r="AW63" i="2"/>
  <c r="AZ63" i="2"/>
  <c r="F64" i="2"/>
  <c r="H64" i="2"/>
  <c r="J64" i="2" s="1"/>
  <c r="L64" i="2" s="1"/>
  <c r="K64" i="2"/>
  <c r="M64" i="2"/>
  <c r="O64" i="2"/>
  <c r="Q64" i="2"/>
  <c r="S64" i="2"/>
  <c r="U64" i="2"/>
  <c r="W64" i="2" s="1"/>
  <c r="V64" i="2"/>
  <c r="AB64" i="2"/>
  <c r="AF64" i="2"/>
  <c r="AH64" i="2" s="1"/>
  <c r="AG64" i="2"/>
  <c r="AK64" i="2"/>
  <c r="AO64" i="2"/>
  <c r="AQ64" i="2" s="1"/>
  <c r="AW64" i="2"/>
  <c r="AZ64" i="2" s="1"/>
  <c r="BB64" i="2"/>
  <c r="F65" i="2"/>
  <c r="J65" i="2" s="1"/>
  <c r="L65" i="2" s="1"/>
  <c r="H65" i="2"/>
  <c r="K65" i="2"/>
  <c r="M65" i="2"/>
  <c r="Q65" i="2"/>
  <c r="U65" i="2" s="1"/>
  <c r="V65" i="2"/>
  <c r="X65" i="2"/>
  <c r="AF65" i="2" s="1"/>
  <c r="AH65" i="2" s="1"/>
  <c r="AB65" i="2"/>
  <c r="AG65" i="2"/>
  <c r="AK65" i="2"/>
  <c r="AO65" i="2"/>
  <c r="AQ65" i="2" s="1"/>
  <c r="AW65" i="2"/>
  <c r="AZ65" i="2" s="1"/>
  <c r="BB65" i="2" s="1"/>
  <c r="F66" i="2"/>
  <c r="H66" i="2"/>
  <c r="J66" i="2"/>
  <c r="L66" i="2" s="1"/>
  <c r="K66" i="2"/>
  <c r="Q66" i="2"/>
  <c r="U66" i="2"/>
  <c r="W66" i="2" s="1"/>
  <c r="V66" i="2"/>
  <c r="AB66" i="2"/>
  <c r="AF66" i="2"/>
  <c r="AH66" i="2" s="1"/>
  <c r="AG66" i="2"/>
  <c r="AK66" i="2"/>
  <c r="AO66" i="2"/>
  <c r="AQ66" i="2" s="1"/>
  <c r="AW66" i="2"/>
  <c r="AZ66" i="2" s="1"/>
  <c r="BE66" i="2" s="1"/>
  <c r="BB66" i="2"/>
  <c r="F67" i="2"/>
  <c r="H67" i="2"/>
  <c r="J67" i="2"/>
  <c r="L67" i="2" s="1"/>
  <c r="K67" i="2"/>
  <c r="Q67" i="2"/>
  <c r="U67" i="2"/>
  <c r="W67" i="2" s="1"/>
  <c r="V67" i="2"/>
  <c r="AB67" i="2"/>
  <c r="AF67" i="2"/>
  <c r="AH67" i="2" s="1"/>
  <c r="AG67" i="2"/>
  <c r="AK67" i="2"/>
  <c r="AO67" i="2"/>
  <c r="AQ67" i="2" s="1"/>
  <c r="AW67" i="2"/>
  <c r="AZ67" i="2" s="1"/>
  <c r="BE67" i="2" s="1"/>
  <c r="F68" i="2"/>
  <c r="J68" i="2" s="1"/>
  <c r="L68" i="2" s="1"/>
  <c r="H68" i="2"/>
  <c r="K68" i="2"/>
  <c r="Q68" i="2"/>
  <c r="U68" i="2"/>
  <c r="V68" i="2"/>
  <c r="W68" i="2"/>
  <c r="AB68" i="2"/>
  <c r="AF68" i="2"/>
  <c r="AG68" i="2"/>
  <c r="AH68" i="2"/>
  <c r="AK68" i="2"/>
  <c r="AO68" i="2"/>
  <c r="AQ68" i="2" s="1"/>
  <c r="AW68" i="2"/>
  <c r="AZ68" i="2" s="1"/>
  <c r="BE68" i="2" s="1"/>
  <c r="BB68" i="2"/>
  <c r="F69" i="2"/>
  <c r="J69" i="2" s="1"/>
  <c r="L69" i="2" s="1"/>
  <c r="H69" i="2"/>
  <c r="K69" i="2"/>
  <c r="Q69" i="2"/>
  <c r="U69" i="2"/>
  <c r="V69" i="2"/>
  <c r="W69" i="2"/>
  <c r="AB69" i="2"/>
  <c r="AF69" i="2"/>
  <c r="AG69" i="2"/>
  <c r="AH69" i="2"/>
  <c r="AK69" i="2"/>
  <c r="AO69" i="2"/>
  <c r="AQ69" i="2" s="1"/>
  <c r="AW69" i="2"/>
  <c r="AZ69" i="2" s="1"/>
  <c r="BE69" i="2" s="1"/>
  <c r="F70" i="2"/>
  <c r="H70" i="2"/>
  <c r="J70" i="2"/>
  <c r="L70" i="2" s="1"/>
  <c r="K70" i="2"/>
  <c r="Q70" i="2"/>
  <c r="U70" i="2"/>
  <c r="W70" i="2" s="1"/>
  <c r="V70" i="2"/>
  <c r="AB70" i="2"/>
  <c r="AF70" i="2"/>
  <c r="AH70" i="2" s="1"/>
  <c r="AG70" i="2"/>
  <c r="AK70" i="2"/>
  <c r="AO70" i="2"/>
  <c r="AQ70" i="2" s="1"/>
  <c r="AW70" i="2"/>
  <c r="AZ70" i="2" s="1"/>
  <c r="BE70" i="2" s="1"/>
  <c r="BB70" i="2"/>
  <c r="F71" i="2"/>
  <c r="H71" i="2"/>
  <c r="J71" i="2"/>
  <c r="L71" i="2" s="1"/>
  <c r="K71" i="2"/>
  <c r="Q71" i="2"/>
  <c r="U71" i="2"/>
  <c r="W71" i="2" s="1"/>
  <c r="V71" i="2"/>
  <c r="AB71" i="2"/>
  <c r="AF71" i="2"/>
  <c r="AH71" i="2" s="1"/>
  <c r="AG71" i="2"/>
  <c r="AK71" i="2"/>
  <c r="AO71" i="2"/>
  <c r="AQ71" i="2" s="1"/>
  <c r="AW71" i="2"/>
  <c r="AZ71" i="2" s="1"/>
  <c r="BE71" i="2" s="1"/>
  <c r="F72" i="2"/>
  <c r="J72" i="2" s="1"/>
  <c r="L72" i="2" s="1"/>
  <c r="H72" i="2"/>
  <c r="K72" i="2"/>
  <c r="Q72" i="2"/>
  <c r="U72" i="2"/>
  <c r="V72" i="2"/>
  <c r="W72" i="2"/>
  <c r="AB72" i="2"/>
  <c r="AF72" i="2"/>
  <c r="AG72" i="2"/>
  <c r="AH72" i="2"/>
  <c r="AK72" i="2"/>
  <c r="AO72" i="2"/>
  <c r="AQ72" i="2" s="1"/>
  <c r="AW72" i="2"/>
  <c r="AZ72" i="2" s="1"/>
  <c r="BE72" i="2" s="1"/>
  <c r="BB72" i="2"/>
  <c r="F73" i="2"/>
  <c r="J73" i="2" s="1"/>
  <c r="L73" i="2" s="1"/>
  <c r="H73" i="2"/>
  <c r="K73" i="2"/>
  <c r="Q73" i="2"/>
  <c r="U73" i="2"/>
  <c r="V73" i="2"/>
  <c r="W73" i="2"/>
  <c r="AB73" i="2"/>
  <c r="AF73" i="2"/>
  <c r="AG73" i="2"/>
  <c r="AH73" i="2"/>
  <c r="AK73" i="2"/>
  <c r="AO73" i="2"/>
  <c r="AQ73" i="2" s="1"/>
  <c r="AW73" i="2"/>
  <c r="AZ73" i="2" s="1"/>
  <c r="BE73" i="2" s="1"/>
  <c r="F74" i="2"/>
  <c r="H74" i="2"/>
  <c r="J74" i="2"/>
  <c r="L74" i="2" s="1"/>
  <c r="K74" i="2"/>
  <c r="Q74" i="2"/>
  <c r="U74" i="2"/>
  <c r="W74" i="2" s="1"/>
  <c r="V74" i="2"/>
  <c r="AB74" i="2"/>
  <c r="AF74" i="2"/>
  <c r="AH74" i="2" s="1"/>
  <c r="AG74" i="2"/>
  <c r="AK74" i="2"/>
  <c r="AO74" i="2"/>
  <c r="AQ74" i="2" s="1"/>
  <c r="AW74" i="2"/>
  <c r="AZ74" i="2" s="1"/>
  <c r="BE74" i="2" s="1"/>
  <c r="BB74" i="2"/>
  <c r="F75" i="2"/>
  <c r="H75" i="2"/>
  <c r="J75" i="2"/>
  <c r="L75" i="2" s="1"/>
  <c r="K75" i="2"/>
  <c r="Q75" i="2"/>
  <c r="U75" i="2" s="1"/>
  <c r="W75" i="2" s="1"/>
  <c r="S75" i="2"/>
  <c r="V75" i="2"/>
  <c r="AB75" i="2"/>
  <c r="AF75" i="2" s="1"/>
  <c r="AG75" i="2"/>
  <c r="BE75" i="2" s="1"/>
  <c r="AK75" i="2"/>
  <c r="AO75" i="2"/>
  <c r="AQ75" i="2"/>
  <c r="AW75" i="2"/>
  <c r="AZ75" i="2"/>
  <c r="BB75" i="2" s="1"/>
  <c r="F76" i="2"/>
  <c r="H76" i="2"/>
  <c r="K76" i="2"/>
  <c r="BE76" i="2" s="1"/>
  <c r="Q76" i="2"/>
  <c r="U76" i="2" s="1"/>
  <c r="W76" i="2" s="1"/>
  <c r="V76" i="2"/>
  <c r="AB76" i="2"/>
  <c r="AF76" i="2" s="1"/>
  <c r="AH76" i="2" s="1"/>
  <c r="AG76" i="2"/>
  <c r="AK76" i="2"/>
  <c r="AO76" i="2"/>
  <c r="AQ76" i="2"/>
  <c r="AW76" i="2"/>
  <c r="AZ76" i="2"/>
  <c r="BB76" i="2" s="1"/>
  <c r="F77" i="2"/>
  <c r="J77" i="2" s="1"/>
  <c r="L77" i="2" s="1"/>
  <c r="H77" i="2"/>
  <c r="K77" i="2"/>
  <c r="BE77" i="2" s="1"/>
  <c r="Q77" i="2"/>
  <c r="U77" i="2" s="1"/>
  <c r="W77" i="2" s="1"/>
  <c r="V77" i="2"/>
  <c r="AB77" i="2"/>
  <c r="AF77" i="2" s="1"/>
  <c r="AG77" i="2"/>
  <c r="AH77" i="2" s="1"/>
  <c r="AK77" i="2"/>
  <c r="AO77" i="2"/>
  <c r="AQ77" i="2"/>
  <c r="AW77" i="2"/>
  <c r="AZ77" i="2"/>
  <c r="BB77" i="2" s="1"/>
  <c r="F78" i="2"/>
  <c r="J78" i="2" s="1"/>
  <c r="L78" i="2" s="1"/>
  <c r="H78" i="2"/>
  <c r="K78" i="2"/>
  <c r="BE78" i="2" s="1"/>
  <c r="Q78" i="2"/>
  <c r="U78" i="2" s="1"/>
  <c r="W78" i="2" s="1"/>
  <c r="V78" i="2"/>
  <c r="AB78" i="2"/>
  <c r="AF78" i="2" s="1"/>
  <c r="AG78" i="2"/>
  <c r="AH78" i="2" s="1"/>
  <c r="AK78" i="2"/>
  <c r="AO78" i="2"/>
  <c r="AQ78" i="2"/>
  <c r="AW78" i="2"/>
  <c r="AZ78" i="2"/>
  <c r="BB78" i="2" s="1"/>
  <c r="F79" i="2"/>
  <c r="J79" i="2" s="1"/>
  <c r="L79" i="2" s="1"/>
  <c r="H79" i="2"/>
  <c r="K79" i="2"/>
  <c r="BE79" i="2" s="1"/>
  <c r="Q79" i="2"/>
  <c r="U79" i="2" s="1"/>
  <c r="W79" i="2" s="1"/>
  <c r="V79" i="2"/>
  <c r="AB79" i="2"/>
  <c r="AD79" i="2"/>
  <c r="AF79" i="2"/>
  <c r="AH79" i="2" s="1"/>
  <c r="AG79" i="2"/>
  <c r="AK79" i="2"/>
  <c r="AO79" i="2"/>
  <c r="AQ79" i="2"/>
  <c r="AW79" i="2"/>
  <c r="AZ79" i="2" s="1"/>
  <c r="BB79" i="2"/>
  <c r="F80" i="2"/>
  <c r="H80" i="2"/>
  <c r="J80" i="2"/>
  <c r="L80" i="2" s="1"/>
  <c r="K80" i="2"/>
  <c r="Q80" i="2"/>
  <c r="U80" i="2"/>
  <c r="W80" i="2" s="1"/>
  <c r="V80" i="2"/>
  <c r="AB80" i="2"/>
  <c r="AF80" i="2"/>
  <c r="AH80" i="2" s="1"/>
  <c r="AG80" i="2"/>
  <c r="AK80" i="2"/>
  <c r="AO80" i="2"/>
  <c r="AQ80" i="2" s="1"/>
  <c r="AW80" i="2"/>
  <c r="AZ80" i="2" s="1"/>
  <c r="BB80" i="2" s="1"/>
  <c r="BE80" i="2"/>
  <c r="F81" i="2"/>
  <c r="J81" i="2" s="1"/>
  <c r="L81" i="2" s="1"/>
  <c r="H81" i="2"/>
  <c r="K81" i="2"/>
  <c r="BE81" i="2" s="1"/>
  <c r="Q81" i="2"/>
  <c r="U81" i="2"/>
  <c r="V81" i="2"/>
  <c r="W81" i="2" s="1"/>
  <c r="AB81" i="2"/>
  <c r="AF81" i="2"/>
  <c r="AG81" i="2"/>
  <c r="AH81" i="2" s="1"/>
  <c r="AK81" i="2"/>
  <c r="AO81" i="2"/>
  <c r="AQ81" i="2"/>
  <c r="AW81" i="2"/>
  <c r="AZ81" i="2" s="1"/>
  <c r="BB81" i="2"/>
  <c r="F82" i="2"/>
  <c r="J82" i="2" s="1"/>
  <c r="L82" i="2" s="1"/>
  <c r="H82" i="2"/>
  <c r="K82" i="2"/>
  <c r="Q82" i="2"/>
  <c r="S82" i="2"/>
  <c r="U82" i="2" s="1"/>
  <c r="W82" i="2" s="1"/>
  <c r="V82" i="2"/>
  <c r="BE82" i="2" s="1"/>
  <c r="AB82" i="2"/>
  <c r="AF82" i="2"/>
  <c r="AH82" i="2" s="1"/>
  <c r="AG82" i="2"/>
  <c r="AK82" i="2"/>
  <c r="AO82" i="2"/>
  <c r="AQ82" i="2"/>
  <c r="AW82" i="2"/>
  <c r="AZ82" i="2"/>
  <c r="BB82" i="2" s="1"/>
  <c r="F83" i="2"/>
  <c r="H83" i="2"/>
  <c r="J83" i="2" s="1"/>
  <c r="L83" i="2" s="1"/>
  <c r="K83" i="2"/>
  <c r="BE83" i="2" s="1"/>
  <c r="Q83" i="2"/>
  <c r="U83" i="2"/>
  <c r="W83" i="2" s="1"/>
  <c r="V83" i="2"/>
  <c r="AB83" i="2"/>
  <c r="AF83" i="2" s="1"/>
  <c r="AH83" i="2" s="1"/>
  <c r="AG83" i="2"/>
  <c r="AK83" i="2"/>
  <c r="AO83" i="2"/>
  <c r="AQ83" i="2" s="1"/>
  <c r="AW83" i="2"/>
  <c r="AZ83" i="2"/>
  <c r="BB83" i="2"/>
  <c r="F84" i="2"/>
  <c r="H84" i="2"/>
  <c r="J84" i="2"/>
  <c r="L84" i="2" s="1"/>
  <c r="K84" i="2"/>
  <c r="Q84" i="2"/>
  <c r="U84" i="2" s="1"/>
  <c r="W84" i="2" s="1"/>
  <c r="V84" i="2"/>
  <c r="AB84" i="2"/>
  <c r="AF84" i="2"/>
  <c r="AH84" i="2" s="1"/>
  <c r="AG84" i="2"/>
  <c r="AK84" i="2"/>
  <c r="AO84" i="2"/>
  <c r="AQ84" i="2"/>
  <c r="AW84" i="2"/>
  <c r="AZ84" i="2"/>
  <c r="BB84" i="2" s="1"/>
  <c r="BE84" i="2"/>
  <c r="F85" i="2"/>
  <c r="H85" i="2"/>
  <c r="J85" i="2" s="1"/>
  <c r="L85" i="2" s="1"/>
  <c r="K85" i="2"/>
  <c r="BE85" i="2" s="1"/>
  <c r="Q85" i="2"/>
  <c r="U85" i="2"/>
  <c r="W85" i="2" s="1"/>
  <c r="V85" i="2"/>
  <c r="AB85" i="2"/>
  <c r="AF85" i="2" s="1"/>
  <c r="AH85" i="2" s="1"/>
  <c r="AG85" i="2"/>
  <c r="AK85" i="2"/>
  <c r="AO85" i="2"/>
  <c r="AQ85" i="2" s="1"/>
  <c r="AW85" i="2"/>
  <c r="AZ85" i="2"/>
  <c r="BB85" i="2"/>
  <c r="F86" i="2"/>
  <c r="H86" i="2"/>
  <c r="J86" i="2"/>
  <c r="L86" i="2" s="1"/>
  <c r="K86" i="2"/>
  <c r="Q86" i="2"/>
  <c r="U86" i="2" s="1"/>
  <c r="W86" i="2" s="1"/>
  <c r="V86" i="2"/>
  <c r="BE86" i="2" s="1"/>
  <c r="AB86" i="2"/>
  <c r="AF86" i="2"/>
  <c r="AH86" i="2" s="1"/>
  <c r="AG86" i="2"/>
  <c r="AK86" i="2"/>
  <c r="AO86" i="2"/>
  <c r="AQ86" i="2"/>
  <c r="AW86" i="2"/>
  <c r="AZ86" i="2"/>
  <c r="BB86" i="2" s="1"/>
  <c r="F87" i="2"/>
  <c r="H87" i="2"/>
  <c r="J87" i="2" s="1"/>
  <c r="L87" i="2" s="1"/>
  <c r="K87" i="2"/>
  <c r="BE87" i="2" s="1"/>
  <c r="Q87" i="2"/>
  <c r="S87" i="2"/>
  <c r="U87" i="2" s="1"/>
  <c r="W87" i="2" s="1"/>
  <c r="V87" i="2"/>
  <c r="X87" i="2"/>
  <c r="AF87" i="2" s="1"/>
  <c r="AH87" i="2" s="1"/>
  <c r="AB87" i="2"/>
  <c r="AD87" i="2"/>
  <c r="AG87" i="2"/>
  <c r="AK87" i="2"/>
  <c r="AO87" i="2"/>
  <c r="AQ87" i="2"/>
  <c r="AW87" i="2"/>
  <c r="AZ87" i="2" s="1"/>
  <c r="BB87" i="2"/>
  <c r="M88" i="2"/>
  <c r="U88" i="2" s="1"/>
  <c r="W88" i="2" s="1"/>
  <c r="Q88" i="2"/>
  <c r="V88" i="2"/>
  <c r="AB88" i="2"/>
  <c r="AF88" i="2"/>
  <c r="AG88" i="2"/>
  <c r="AH88" i="2"/>
  <c r="AK88" i="2"/>
  <c r="AO88" i="2"/>
  <c r="AQ88" i="2" s="1"/>
  <c r="AW88" i="2"/>
  <c r="AZ88" i="2" s="1"/>
  <c r="BB88" i="2" s="1"/>
  <c r="AK89" i="2"/>
  <c r="AO89" i="2"/>
  <c r="AQ89" i="2"/>
  <c r="AW89" i="2"/>
  <c r="AZ89" i="2" s="1"/>
  <c r="F90" i="2"/>
  <c r="H90" i="2"/>
  <c r="K90" i="2"/>
  <c r="Q90" i="2"/>
  <c r="U90" i="2" s="1"/>
  <c r="W90" i="2" s="1"/>
  <c r="V90" i="2"/>
  <c r="AB90" i="2"/>
  <c r="AF90" i="2" s="1"/>
  <c r="AH90" i="2" s="1"/>
  <c r="AG90" i="2"/>
  <c r="AK90" i="2"/>
  <c r="AO90" i="2"/>
  <c r="AQ90" i="2"/>
  <c r="AW90" i="2"/>
  <c r="AZ90" i="2" s="1"/>
  <c r="F91" i="2"/>
  <c r="H91" i="2"/>
  <c r="K91" i="2"/>
  <c r="Q91" i="2"/>
  <c r="U91" i="2" s="1"/>
  <c r="W91" i="2" s="1"/>
  <c r="V91" i="2"/>
  <c r="BE91" i="2" s="1"/>
  <c r="X91" i="2"/>
  <c r="AF91" i="2" s="1"/>
  <c r="AH91" i="2" s="1"/>
  <c r="AB91" i="2"/>
  <c r="AG91" i="2"/>
  <c r="AK91" i="2"/>
  <c r="AO91" i="2"/>
  <c r="AQ91" i="2" s="1"/>
  <c r="AW91" i="2"/>
  <c r="AZ91" i="2" s="1"/>
  <c r="BB91" i="2" s="1"/>
  <c r="F92" i="2"/>
  <c r="J92" i="2" s="1"/>
  <c r="L92" i="2" s="1"/>
  <c r="H92" i="2"/>
  <c r="K92" i="2"/>
  <c r="Q92" i="2"/>
  <c r="U92" i="2"/>
  <c r="V92" i="2"/>
  <c r="W92" i="2"/>
  <c r="AB92" i="2"/>
  <c r="AF92" i="2"/>
  <c r="AG92" i="2"/>
  <c r="AH92" i="2"/>
  <c r="AK92" i="2"/>
  <c r="AO92" i="2"/>
  <c r="AQ92" i="2" s="1"/>
  <c r="AW92" i="2"/>
  <c r="AZ92" i="2" s="1"/>
  <c r="F93" i="2"/>
  <c r="J93" i="2" s="1"/>
  <c r="L93" i="2" s="1"/>
  <c r="H93" i="2"/>
  <c r="K93" i="2"/>
  <c r="Q93" i="2"/>
  <c r="U93" i="2"/>
  <c r="V93" i="2"/>
  <c r="W93" i="2"/>
  <c r="AB93" i="2"/>
  <c r="AF93" i="2"/>
  <c r="AG93" i="2"/>
  <c r="AH93" i="2"/>
  <c r="AK93" i="2"/>
  <c r="AO93" i="2"/>
  <c r="AQ93" i="2" s="1"/>
  <c r="AW93" i="2"/>
  <c r="AZ93" i="2" s="1"/>
  <c r="F94" i="2"/>
  <c r="J94" i="2" s="1"/>
  <c r="L94" i="2" s="1"/>
  <c r="H94" i="2"/>
  <c r="K94" i="2"/>
  <c r="M94" i="2"/>
  <c r="U94" i="2" s="1"/>
  <c r="W94" i="2" s="1"/>
  <c r="Q94" i="2"/>
  <c r="V94" i="2"/>
  <c r="X94" i="2"/>
  <c r="AB94" i="2"/>
  <c r="AF94" i="2"/>
  <c r="AH94" i="2" s="1"/>
  <c r="AG94" i="2"/>
  <c r="AK94" i="2"/>
  <c r="AO94" i="2"/>
  <c r="AQ94" i="2" s="1"/>
  <c r="AW94" i="2"/>
  <c r="AZ94" i="2" s="1"/>
  <c r="BB94" i="2" s="1"/>
  <c r="F95" i="2"/>
  <c r="H95" i="2"/>
  <c r="J95" i="2"/>
  <c r="L95" i="2" s="1"/>
  <c r="K95" i="2"/>
  <c r="BE95" i="2" s="1"/>
  <c r="Q95" i="2"/>
  <c r="S95" i="2"/>
  <c r="U95" i="2" s="1"/>
  <c r="W95" i="2" s="1"/>
  <c r="V95" i="2"/>
  <c r="X95" i="2"/>
  <c r="AF95" i="2" s="1"/>
  <c r="AH95" i="2" s="1"/>
  <c r="AB95" i="2"/>
  <c r="AG95" i="2"/>
  <c r="AK95" i="2"/>
  <c r="AO95" i="2"/>
  <c r="AQ95" i="2" s="1"/>
  <c r="AW95" i="2"/>
  <c r="AZ95" i="2" s="1"/>
  <c r="BB95" i="2" s="1"/>
  <c r="F96" i="2"/>
  <c r="J96" i="2" s="1"/>
  <c r="L96" i="2" s="1"/>
  <c r="H96" i="2"/>
  <c r="K96" i="2"/>
  <c r="Q96" i="2"/>
  <c r="U96" i="2"/>
  <c r="V96" i="2"/>
  <c r="W96" i="2"/>
  <c r="X96" i="2"/>
  <c r="AF96" i="2" s="1"/>
  <c r="AH96" i="2" s="1"/>
  <c r="AB96" i="2"/>
  <c r="AG96" i="2"/>
  <c r="AK96" i="2"/>
  <c r="AO96" i="2"/>
  <c r="AQ96" i="2"/>
  <c r="AW96" i="2"/>
  <c r="AZ96" i="2"/>
  <c r="BB96" i="2" s="1"/>
  <c r="BE96" i="2"/>
  <c r="J97" i="2"/>
  <c r="L97" i="2" s="1"/>
  <c r="K97" i="2"/>
  <c r="Q97" i="2"/>
  <c r="U97" i="2" s="1"/>
  <c r="W97" i="2" s="1"/>
  <c r="V97" i="2"/>
  <c r="AB97" i="2"/>
  <c r="AF97" i="2" s="1"/>
  <c r="AH97" i="2" s="1"/>
  <c r="AG97" i="2"/>
  <c r="AK97" i="2"/>
  <c r="AO97" i="2"/>
  <c r="AQ97" i="2"/>
  <c r="AW97" i="2"/>
  <c r="AZ97" i="2"/>
  <c r="BB97" i="2" s="1"/>
  <c r="F98" i="2"/>
  <c r="H98" i="2"/>
  <c r="J98" i="2" s="1"/>
  <c r="L98" i="2" s="1"/>
  <c r="K98" i="2"/>
  <c r="Q98" i="2"/>
  <c r="U98" i="2" s="1"/>
  <c r="W98" i="2" s="1"/>
  <c r="V98" i="2"/>
  <c r="AB98" i="2"/>
  <c r="AF98" i="2" s="1"/>
  <c r="AH98" i="2" s="1"/>
  <c r="AG98" i="2"/>
  <c r="AK98" i="2"/>
  <c r="AO98" i="2"/>
  <c r="AQ98" i="2"/>
  <c r="AW98" i="2"/>
  <c r="AZ98" i="2"/>
  <c r="BB98" i="2" s="1"/>
  <c r="D99" i="2"/>
  <c r="E99" i="2"/>
  <c r="G99" i="2"/>
  <c r="I99" i="2"/>
  <c r="M99" i="2"/>
  <c r="M101" i="2" s="1"/>
  <c r="N99" i="2"/>
  <c r="O99" i="2"/>
  <c r="P99" i="2"/>
  <c r="Q99" i="2"/>
  <c r="R99" i="2"/>
  <c r="T99" i="2"/>
  <c r="Y99" i="2"/>
  <c r="Z99" i="2"/>
  <c r="AA99" i="2"/>
  <c r="AC99" i="2"/>
  <c r="AE99" i="2"/>
  <c r="AG99" i="2"/>
  <c r="AI99" i="2"/>
  <c r="AM101" i="2" s="1"/>
  <c r="AJ99" i="2"/>
  <c r="AK99" i="2"/>
  <c r="AL99" i="2"/>
  <c r="AM99" i="2"/>
  <c r="AP99" i="2"/>
  <c r="AR99" i="2"/>
  <c r="AS99" i="2"/>
  <c r="AT99" i="2"/>
  <c r="AU99" i="2"/>
  <c r="AV99" i="2"/>
  <c r="AX99" i="2"/>
  <c r="AY99" i="2"/>
  <c r="J102" i="2"/>
  <c r="BB93" i="2" l="1"/>
  <c r="BE93" i="2"/>
  <c r="BB90" i="2"/>
  <c r="BE90" i="2"/>
  <c r="AQ99" i="2"/>
  <c r="BE94" i="2"/>
  <c r="BB92" i="2"/>
  <c r="BE92" i="2"/>
  <c r="BB89" i="2"/>
  <c r="BE89" i="2"/>
  <c r="BE58" i="2"/>
  <c r="BB50" i="2"/>
  <c r="BE50" i="2"/>
  <c r="BB24" i="2"/>
  <c r="BE24" i="2"/>
  <c r="AW99" i="2"/>
  <c r="AO99" i="2"/>
  <c r="AF99" i="2"/>
  <c r="AB99" i="2"/>
  <c r="X99" i="2"/>
  <c r="J76" i="2"/>
  <c r="L76" i="2" s="1"/>
  <c r="AH75" i="2"/>
  <c r="BB71" i="2"/>
  <c r="BB67" i="2"/>
  <c r="W65" i="2"/>
  <c r="BE64" i="2"/>
  <c r="L61" i="2"/>
  <c r="AH60" i="2"/>
  <c r="W58" i="2"/>
  <c r="L57" i="2"/>
  <c r="AH56" i="2"/>
  <c r="BB55" i="2"/>
  <c r="BE55" i="2"/>
  <c r="W53" i="2"/>
  <c r="BB51" i="2"/>
  <c r="BE51" i="2"/>
  <c r="BB47" i="2"/>
  <c r="BE47" i="2"/>
  <c r="BB63" i="2"/>
  <c r="BE63" i="2"/>
  <c r="BB62" i="2"/>
  <c r="BE62" i="2"/>
  <c r="BB46" i="2"/>
  <c r="BE46" i="2"/>
  <c r="BB15" i="2"/>
  <c r="BE15" i="2"/>
  <c r="AZ99" i="2"/>
  <c r="BE98" i="2"/>
  <c r="BE97" i="2"/>
  <c r="BE88" i="2"/>
  <c r="U61" i="2"/>
  <c r="W61" i="2" s="1"/>
  <c r="L60" i="2"/>
  <c r="BB52" i="2"/>
  <c r="BE52" i="2"/>
  <c r="BB48" i="2"/>
  <c r="BE48" i="2"/>
  <c r="BB21" i="2"/>
  <c r="BE21" i="2"/>
  <c r="BB19" i="2"/>
  <c r="BE19" i="2"/>
  <c r="BB11" i="2"/>
  <c r="BB99" i="2" s="1"/>
  <c r="BE11" i="2"/>
  <c r="BE65" i="2"/>
  <c r="BB54" i="2"/>
  <c r="BE54" i="2"/>
  <c r="BE7" i="2"/>
  <c r="F99" i="2"/>
  <c r="J91" i="2"/>
  <c r="L91" i="2" s="1"/>
  <c r="J90" i="2"/>
  <c r="L90" i="2" s="1"/>
  <c r="BB73" i="2"/>
  <c r="BB69" i="2"/>
  <c r="BE61" i="2"/>
  <c r="W60" i="2"/>
  <c r="AH58" i="2"/>
  <c r="BB49" i="2"/>
  <c r="BE49" i="2"/>
  <c r="BB45" i="2"/>
  <c r="BE45" i="2"/>
  <c r="BE33" i="2"/>
  <c r="BB33" i="2"/>
  <c r="BE29" i="2"/>
  <c r="J38" i="2"/>
  <c r="L38" i="2" s="1"/>
  <c r="BB35" i="2"/>
  <c r="BB31" i="2"/>
  <c r="J30" i="2"/>
  <c r="L30" i="2" s="1"/>
  <c r="W29" i="2"/>
  <c r="W26" i="2"/>
  <c r="BE22" i="2"/>
  <c r="BB20" i="2"/>
  <c r="BE20" i="2"/>
  <c r="BB16" i="2"/>
  <c r="BE16" i="2"/>
  <c r="BB12" i="2"/>
  <c r="BE12" i="2"/>
  <c r="W9" i="2"/>
  <c r="L8" i="2"/>
  <c r="AH7" i="2"/>
  <c r="AH99" i="2" s="1"/>
  <c r="AF30" i="2"/>
  <c r="AH30" i="2" s="1"/>
  <c r="U30" i="2"/>
  <c r="L28" i="2"/>
  <c r="BB17" i="2"/>
  <c r="BE17" i="2"/>
  <c r="BB13" i="2"/>
  <c r="BE13" i="2"/>
  <c r="L7" i="2"/>
  <c r="L99" i="2" s="1"/>
  <c r="AH29" i="2"/>
  <c r="AH26" i="2"/>
  <c r="BB23" i="2"/>
  <c r="BE23" i="2"/>
  <c r="BB18" i="2"/>
  <c r="BE18" i="2"/>
  <c r="BB14" i="2"/>
  <c r="BE14" i="2"/>
  <c r="AH9" i="2"/>
  <c r="W7" i="2"/>
  <c r="W99" i="2" l="1"/>
  <c r="BE99" i="2"/>
  <c r="BE101" i="2" s="1"/>
  <c r="W30" i="2"/>
  <c r="U99" i="2"/>
  <c r="J99" i="2"/>
  <c r="J101" i="2" s="1"/>
</calcChain>
</file>

<file path=xl/sharedStrings.xml><?xml version="1.0" encoding="utf-8"?>
<sst xmlns="http://schemas.openxmlformats.org/spreadsheetml/2006/main" count="252" uniqueCount="161">
  <si>
    <t>buget</t>
  </si>
  <si>
    <t>trim.I 2017</t>
  </si>
  <si>
    <t>buget necontractat</t>
  </si>
  <si>
    <t>buget de imp.</t>
  </si>
  <si>
    <t>necontractat</t>
  </si>
  <si>
    <t>buget an 2017</t>
  </si>
  <si>
    <t>buget trim.I</t>
  </si>
  <si>
    <t xml:space="preserve">TOTAL GENERAL </t>
  </si>
  <si>
    <t>dentist</t>
  </si>
  <si>
    <t>VLAD DANIELA SIMONA</t>
  </si>
  <si>
    <t>VASILESCU VLAD</t>
  </si>
  <si>
    <t>specialist</t>
  </si>
  <si>
    <t>VIZITIU ZIZI</t>
  </si>
  <si>
    <t>VIZITIU DAMIAN</t>
  </si>
  <si>
    <t>VASILIU VENERA-ELENA</t>
  </si>
  <si>
    <t>UTA-NADA DOINA-LIANA</t>
  </si>
  <si>
    <t>TOROPOC ADINA</t>
  </si>
  <si>
    <t>TEODORU CRISTIAN</t>
  </si>
  <si>
    <t>SUSANU CLAUDIU</t>
  </si>
  <si>
    <t>SPITALUL DE PEDIATRIE (dr. CUIGNET-MIRON FLORENTINA)</t>
  </si>
  <si>
    <t>primar</t>
  </si>
  <si>
    <t>SPITALUL DE PEDIATRIE (dr. MATEI MADALINA)</t>
  </si>
  <si>
    <t>SKOWRONSCHI ANTON</t>
  </si>
  <si>
    <t>SINCAR DORINA-CERASELLA</t>
  </si>
  <si>
    <t>REVES CAROL</t>
  </si>
  <si>
    <t>RARINCA MONICA</t>
  </si>
  <si>
    <t>RADU ROMEO</t>
  </si>
  <si>
    <t>POPA GABRIELA (S.C SMILE GABI DENT SRL)</t>
  </si>
  <si>
    <t>POPA SERBAN (SC ESTETA SRL)</t>
  </si>
  <si>
    <t>POPA MARIA (SC ESTETA SRL)</t>
  </si>
  <si>
    <t>POPA ALEXANDRA CARMEN</t>
  </si>
  <si>
    <t xml:space="preserve">primar </t>
  </si>
  <si>
    <t>PETRASCU LIVIA</t>
  </si>
  <si>
    <t>PETRACHE IONELA</t>
  </si>
  <si>
    <t>PAVEL RODICA MARIANA</t>
  </si>
  <si>
    <t>PANAITE GEORGE</t>
  </si>
  <si>
    <t>OANA LUMINITA</t>
  </si>
  <si>
    <t>NICULESCU DRAGOS</t>
  </si>
  <si>
    <t>NECHITA ADRIAN</t>
  </si>
  <si>
    <t>MUSAT  ANTOANETA</t>
  </si>
  <si>
    <t>MUNTEANU MANUELA ALINA</t>
  </si>
  <si>
    <t>MURARIU VERONICA</t>
  </si>
  <si>
    <t>MORARU PAUL EMIL</t>
  </si>
  <si>
    <t>MORARU ELENA</t>
  </si>
  <si>
    <t>MOLDOVEANU TINCA</t>
  </si>
  <si>
    <t>MOISEI MIHAELA</t>
  </si>
  <si>
    <t>MIRON ADRIAN IONUT</t>
  </si>
  <si>
    <t>MIRON ANGELA</t>
  </si>
  <si>
    <t>MIRON ALEXANDRU</t>
  </si>
  <si>
    <t>MIHALACHE IULIAN</t>
  </si>
  <si>
    <t>MIHAILOPOL CORINA</t>
  </si>
  <si>
    <t>MIHALUTA FLORIN (SC DOCTOR MIHALUTA SRL)</t>
  </si>
  <si>
    <t>MARDARE LOLI</t>
  </si>
  <si>
    <t>MARCU CARMEN-MARIANA</t>
  </si>
  <si>
    <t xml:space="preserve">MARUNTELU MIHAI </t>
  </si>
  <si>
    <t>LUPARU ANDREEA ANA MARIA</t>
  </si>
  <si>
    <t>LUNGU DOMNICA CRENGUTA</t>
  </si>
  <si>
    <t>LEIBOVICI RADU ANDY</t>
  </si>
  <si>
    <t>LEATA RAZVAN</t>
  </si>
  <si>
    <t>LACATUS ALINA-MIHAELA</t>
  </si>
  <si>
    <t>JUGRAVU LUCHINCIUC ANDREEA (SC BIDENTAL SRL)</t>
  </si>
  <si>
    <t>IONITA DAN</t>
  </si>
  <si>
    <t>IANCU MARIANA</t>
  </si>
  <si>
    <t>HULEA GEORGETA</t>
  </si>
  <si>
    <t>HARNAGEA GHEORGHE-LIVIU</t>
  </si>
  <si>
    <t>GOGONET MIRELA</t>
  </si>
  <si>
    <t>GHINOIU CAMELIA</t>
  </si>
  <si>
    <t>GHERGHISAN-FILIP MIRELA-VASILICA</t>
  </si>
  <si>
    <t>GEORGESCU LIGIA ANA MARIA</t>
  </si>
  <si>
    <t>GIRNEATA ANDREI</t>
  </si>
  <si>
    <t>DUMITRU MARIA</t>
  </si>
  <si>
    <t>DUMBRAVEANU IULIANA-DENIS</t>
  </si>
  <si>
    <t>DRAGOMIR DOMNICA</t>
  </si>
  <si>
    <t>DIMITRIU DANIELA</t>
  </si>
  <si>
    <t>DIMA OCTAVEAN (S.C. DENTOSTYLE S.R.L)</t>
  </si>
  <si>
    <t>DIMA CARMEN (S.C. DENTOSTYLE S.R.L)</t>
  </si>
  <si>
    <t>DANESCU RUXANDRA</t>
  </si>
  <si>
    <t>CROITORU CRISTEA-AUREL</t>
  </si>
  <si>
    <t>CROITORU CRISTEA CARMEN</t>
  </si>
  <si>
    <t>CRETU LUCIAN</t>
  </si>
  <si>
    <t>CHIRIC DORINA</t>
  </si>
  <si>
    <t>CHIRIC ALEXANDRU</t>
  </si>
  <si>
    <t>CHIRIAC MARGARETA</t>
  </si>
  <si>
    <t>CHIPER MARLENA</t>
  </si>
  <si>
    <t>CHIFOR EMILIAN</t>
  </si>
  <si>
    <t>CHEBAC RODICA</t>
  </si>
  <si>
    <t>CARP MARTA ELENA</t>
  </si>
  <si>
    <t>CACA JANI</t>
  </si>
  <si>
    <t>BUDEI LILIANA CATALINA</t>
  </si>
  <si>
    <t>BRATU LUCIAN VALERIU (SC DOCTOR MIHALUTA SRL)</t>
  </si>
  <si>
    <t>BOROS LOREDANA</t>
  </si>
  <si>
    <t>BOGEAN ARABELA-LORELEY</t>
  </si>
  <si>
    <t>BOGATU ANCA RALUCA</t>
  </si>
  <si>
    <t>BOAZU TEODOR GEORGE</t>
  </si>
  <si>
    <t>BOAZU LOREDANA ECATERINA</t>
  </si>
  <si>
    <t>BERECHET LILIANA VIORICA</t>
  </si>
  <si>
    <t>BERECHET CORINA</t>
  </si>
  <si>
    <t>BARLADEANU VASILE</t>
  </si>
  <si>
    <t>BARLADEANU ELENA</t>
  </si>
  <si>
    <t>BALABAN DANIELA</t>
  </si>
  <si>
    <t>ARHIP NELU</t>
  </si>
  <si>
    <t>ANDONE CRISTINA-LUIZA</t>
  </si>
  <si>
    <t>ALEXE GHERGHINA</t>
  </si>
  <si>
    <t>ACHIMESCU BOGDAN MIRCEA (SC Akydent SRL)</t>
  </si>
  <si>
    <t>ACHIMESCU ANETA-MARIANA(SC Akydent SRL)</t>
  </si>
  <si>
    <t>Suma anuala contractata 2017</t>
  </si>
  <si>
    <t>REPORT 4</t>
  </si>
  <si>
    <t>plata trim.4</t>
  </si>
  <si>
    <t>plafon trim.4</t>
  </si>
  <si>
    <t>plata decembrie</t>
  </si>
  <si>
    <t>TOTAL PLAFON DEC.</t>
  </si>
  <si>
    <t>supl dec.din nerealizat nov.</t>
  </si>
  <si>
    <t>supl dec.cf fila buget</t>
  </si>
  <si>
    <t xml:space="preserve"> PLAFON DEC.</t>
  </si>
  <si>
    <t>report din oct.2017</t>
  </si>
  <si>
    <t>incetare contract dr.BOGATU</t>
  </si>
  <si>
    <t>suplimentare dec din report trim.III</t>
  </si>
  <si>
    <t>suplimentare nov.cf fila buget</t>
  </si>
  <si>
    <t>plafon dec.</t>
  </si>
  <si>
    <t>nerealizat nov.</t>
  </si>
  <si>
    <t>plata nov.</t>
  </si>
  <si>
    <t>TOTAL PLAFON NOV.</t>
  </si>
  <si>
    <t>suplimentare nov.din report trim.III</t>
  </si>
  <si>
    <t>plafon nov.</t>
  </si>
  <si>
    <t>nerealizat oct</t>
  </si>
  <si>
    <t>plata oct</t>
  </si>
  <si>
    <t>plafon oct</t>
  </si>
  <si>
    <t>REPORT 3</t>
  </si>
  <si>
    <t>plata trim.3</t>
  </si>
  <si>
    <t>plafon trim.3</t>
  </si>
  <si>
    <t>plata septembrie</t>
  </si>
  <si>
    <t>plafon sept</t>
  </si>
  <si>
    <t>plata august</t>
  </si>
  <si>
    <t>plafon AUGUST</t>
  </si>
  <si>
    <t>suplimentare august</t>
  </si>
  <si>
    <t>plafon august</t>
  </si>
  <si>
    <t>plata iulie</t>
  </si>
  <si>
    <t>plafon iulie</t>
  </si>
  <si>
    <t>REPORT 2</t>
  </si>
  <si>
    <t>plata trim.2</t>
  </si>
  <si>
    <t>plafon trim.2</t>
  </si>
  <si>
    <t>plata iunie</t>
  </si>
  <si>
    <t>plafon iunie</t>
  </si>
  <si>
    <t xml:space="preserve">plata mai </t>
  </si>
  <si>
    <t>Total plafon mai</t>
  </si>
  <si>
    <t>suplimentare mai</t>
  </si>
  <si>
    <t>plafon mai</t>
  </si>
  <si>
    <t>plata aprilie</t>
  </si>
  <si>
    <t>plafon aprilie</t>
  </si>
  <si>
    <t>REPORT 1</t>
  </si>
  <si>
    <t>plata trim.1</t>
  </si>
  <si>
    <t>plafon trim.1</t>
  </si>
  <si>
    <t>plata</t>
  </si>
  <si>
    <t>plafon martie</t>
  </si>
  <si>
    <t>plafon februarie</t>
  </si>
  <si>
    <t xml:space="preserve">plata </t>
  </si>
  <si>
    <t>plafon ianuarie</t>
  </si>
  <si>
    <t>Grad prof.</t>
  </si>
  <si>
    <t>NUME/PRENUME</t>
  </si>
  <si>
    <t>Nr.crt.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</si>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</sst>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4" fontId="12" fillId="0" borderId="0" xfId="1" applyNumberFormat="1" applyFont="1" applyFill="1"/>
    <xf numFmtId="4" fontId="13" fillId="0" borderId="0" xfId="1" applyNumberFormat="1" applyFont="1" applyFill="1"/>
    <xf numFmtId="0" fontId="13" fillId="0" borderId="0" xfId="1" applyFont="1" applyFill="1"/>
    <xf numFmtId="4" fontId="3" fillId="0" borderId="0" xfId="1" applyNumberFormat="1" applyFont="1" applyFill="1"/>
    <xf numFmtId="4" fontId="7" fillId="0" borderId="0" xfId="1" applyNumberFormat="1" applyFont="1" applyFill="1"/>
    <xf numFmtId="4" fontId="8" fillId="0" borderId="0" xfId="1" applyNumberFormat="1" applyFont="1" applyFill="1"/>
    <xf numFmtId="4" fontId="6" fillId="0" borderId="0" xfId="1" applyNumberFormat="1" applyFont="1" applyFill="1"/>
    <xf numFmtId="4" fontId="4" fillId="0" borderId="0" xfId="1" applyNumberFormat="1" applyFont="1" applyFill="1"/>
    <xf numFmtId="0" fontId="6" fillId="0" borderId="0" xfId="1" applyFont="1" applyFill="1" applyAlignment="1">
      <alignment horizontal="center"/>
    </xf>
    <xf numFmtId="4" fontId="14" fillId="2" borderId="0" xfId="1" applyNumberFormat="1" applyFont="1" applyFill="1"/>
    <xf numFmtId="0" fontId="5" fillId="0" borderId="0" xfId="1" applyFont="1" applyFill="1" applyAlignment="1">
      <alignment horizontal="right"/>
    </xf>
    <xf numFmtId="4" fontId="9" fillId="0" borderId="0" xfId="1" applyNumberFormat="1" applyFont="1" applyFill="1"/>
    <xf numFmtId="4" fontId="9" fillId="3" borderId="0" xfId="1" applyNumberFormat="1" applyFont="1" applyFill="1"/>
    <xf numFmtId="4" fontId="15" fillId="2" borderId="0" xfId="1" applyNumberFormat="1" applyFont="1" applyFill="1"/>
    <xf numFmtId="4" fontId="3" fillId="3" borderId="0" xfId="1" applyNumberFormat="1" applyFont="1" applyFill="1"/>
    <xf numFmtId="0" fontId="5" fillId="3" borderId="1" xfId="1" applyFont="1" applyFill="1" applyBorder="1" applyAlignment="1">
      <alignment horizontal="right"/>
    </xf>
    <xf numFmtId="4" fontId="11" fillId="4" borderId="0" xfId="1" applyNumberFormat="1" applyFont="1" applyFill="1"/>
    <xf numFmtId="4" fontId="10" fillId="4" borderId="0" xfId="1" applyNumberFormat="1" applyFont="1" applyFill="1"/>
    <xf numFmtId="4" fontId="9" fillId="0" borderId="2" xfId="1" applyNumberFormat="1" applyFont="1" applyFill="1" applyBorder="1"/>
    <xf numFmtId="4" fontId="16" fillId="0" borderId="3" xfId="1" applyNumberFormat="1" applyFont="1" applyFill="1" applyBorder="1"/>
    <xf numFmtId="4" fontId="3" fillId="0" borderId="3" xfId="1" applyNumberFormat="1" applyFont="1" applyFill="1" applyBorder="1"/>
    <xf numFmtId="4" fontId="9" fillId="0" borderId="3" xfId="1" applyNumberFormat="1" applyFont="1" applyFill="1" applyBorder="1"/>
    <xf numFmtId="4" fontId="7" fillId="0" borderId="3" xfId="1" applyNumberFormat="1" applyFont="1" applyFill="1" applyBorder="1"/>
    <xf numFmtId="4" fontId="11" fillId="0" borderId="3" xfId="1" applyNumberFormat="1" applyFont="1" applyFill="1" applyBorder="1"/>
    <xf numFmtId="4" fontId="13" fillId="0" borderId="3" xfId="1" applyNumberFormat="1" applyFont="1" applyFill="1" applyBorder="1"/>
    <xf numFmtId="0" fontId="9" fillId="0" borderId="3" xfId="1" applyFont="1" applyFill="1" applyBorder="1"/>
    <xf numFmtId="0" fontId="11" fillId="0" borderId="4" xfId="1" applyFont="1" applyFill="1" applyBorder="1"/>
    <xf numFmtId="4" fontId="3" fillId="0" borderId="5" xfId="1" applyNumberFormat="1" applyFont="1" applyFill="1" applyBorder="1"/>
    <xf numFmtId="4" fontId="4" fillId="0" borderId="5" xfId="1" applyNumberFormat="1" applyFont="1" applyFill="1" applyBorder="1"/>
    <xf numFmtId="4" fontId="5" fillId="0" borderId="5" xfId="1" applyNumberFormat="1" applyFont="1" applyFill="1" applyBorder="1"/>
    <xf numFmtId="4" fontId="6" fillId="0" borderId="5" xfId="1" applyNumberFormat="1" applyFont="1" applyFill="1" applyBorder="1"/>
    <xf numFmtId="4" fontId="7" fillId="0" borderId="5" xfId="1" applyNumberFormat="1" applyFont="1" applyFill="1" applyBorder="1"/>
    <xf numFmtId="4" fontId="8" fillId="0" borderId="5" xfId="1" applyNumberFormat="1" applyFont="1" applyFill="1" applyBorder="1"/>
    <xf numFmtId="4" fontId="17" fillId="0" borderId="6" xfId="2" applyNumberFormat="1" applyFont="1" applyFill="1" applyBorder="1" applyAlignment="1">
      <alignment horizontal="right"/>
    </xf>
    <xf numFmtId="4" fontId="13" fillId="0" borderId="6" xfId="2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>
      <alignment horizontal="right"/>
    </xf>
    <xf numFmtId="4" fontId="9" fillId="0" borderId="5" xfId="1" applyNumberFormat="1" applyFont="1" applyFill="1" applyBorder="1"/>
    <xf numFmtId="4" fontId="6" fillId="0" borderId="7" xfId="2" applyNumberFormat="1" applyFont="1" applyFill="1" applyBorder="1" applyAlignment="1">
      <alignment horizontal="right"/>
    </xf>
    <xf numFmtId="4" fontId="17" fillId="0" borderId="7" xfId="2" applyNumberFormat="1" applyFont="1" applyFill="1" applyBorder="1" applyAlignment="1">
      <alignment horizontal="right"/>
    </xf>
    <xf numFmtId="4" fontId="10" fillId="0" borderId="7" xfId="2" applyNumberFormat="1" applyFont="1" applyFill="1" applyBorder="1" applyAlignment="1">
      <alignment horizontal="right"/>
    </xf>
    <xf numFmtId="4" fontId="16" fillId="0" borderId="5" xfId="1" applyNumberFormat="1" applyFont="1" applyFill="1" applyBorder="1"/>
    <xf numFmtId="4" fontId="10" fillId="0" borderId="5" xfId="1" applyNumberFormat="1" applyFont="1" applyFill="1" applyBorder="1"/>
    <xf numFmtId="4" fontId="11" fillId="0" borderId="5" xfId="1" applyNumberFormat="1" applyFont="1" applyFill="1" applyBorder="1"/>
    <xf numFmtId="0" fontId="5" fillId="0" borderId="8" xfId="2" applyFont="1" applyFill="1" applyBorder="1"/>
    <xf numFmtId="0" fontId="6" fillId="0" borderId="8" xfId="2" applyFont="1" applyFill="1" applyBorder="1"/>
    <xf numFmtId="0" fontId="2" fillId="0" borderId="5" xfId="1" applyFont="1" applyFill="1" applyBorder="1"/>
    <xf numFmtId="4" fontId="17" fillId="0" borderId="5" xfId="2" applyNumberFormat="1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8" xfId="2" applyNumberFormat="1" applyFont="1" applyFill="1" applyBorder="1" applyAlignment="1">
      <alignment horizontal="right"/>
    </xf>
    <xf numFmtId="4" fontId="6" fillId="0" borderId="8" xfId="2" applyNumberFormat="1" applyFont="1" applyFill="1" applyBorder="1" applyAlignment="1">
      <alignment horizontal="right"/>
    </xf>
    <xf numFmtId="4" fontId="17" fillId="0" borderId="8" xfId="2" applyNumberFormat="1" applyFont="1" applyFill="1" applyBorder="1" applyAlignment="1">
      <alignment horizontal="right"/>
    </xf>
    <xf numFmtId="4" fontId="10" fillId="0" borderId="8" xfId="2" applyNumberFormat="1" applyFont="1" applyFill="1" applyBorder="1" applyAlignment="1">
      <alignment horizontal="right"/>
    </xf>
    <xf numFmtId="4" fontId="7" fillId="3" borderId="5" xfId="1" applyNumberFormat="1" applyFont="1" applyFill="1" applyBorder="1"/>
    <xf numFmtId="0" fontId="2" fillId="0" borderId="8" xfId="1" applyFont="1" applyFill="1" applyBorder="1"/>
    <xf numFmtId="0" fontId="5" fillId="0" borderId="8" xfId="1" applyFont="1" applyFill="1" applyBorder="1"/>
    <xf numFmtId="0" fontId="3" fillId="0" borderId="8" xfId="2" applyFont="1" applyFill="1" applyBorder="1"/>
    <xf numFmtId="0" fontId="9" fillId="0" borderId="8" xfId="2" applyFont="1" applyFill="1" applyBorder="1"/>
    <xf numFmtId="49" fontId="5" fillId="0" borderId="8" xfId="1" applyNumberFormat="1" applyFont="1" applyFill="1" applyBorder="1" applyAlignment="1">
      <alignment wrapText="1"/>
    </xf>
    <xf numFmtId="4" fontId="7" fillId="0" borderId="8" xfId="1" applyNumberFormat="1" applyFont="1" applyFill="1" applyBorder="1"/>
    <xf numFmtId="4" fontId="6" fillId="0" borderId="8" xfId="1" applyNumberFormat="1" applyFont="1" applyFill="1" applyBorder="1"/>
    <xf numFmtId="4" fontId="8" fillId="0" borderId="8" xfId="1" applyNumberFormat="1" applyFont="1" applyFill="1" applyBorder="1"/>
    <xf numFmtId="0" fontId="12" fillId="0" borderId="0" xfId="1" applyFont="1" applyFill="1"/>
    <xf numFmtId="0" fontId="5" fillId="0" borderId="5" xfId="2" applyFont="1" applyFill="1" applyBorder="1"/>
    <xf numFmtId="0" fontId="9" fillId="0" borderId="8" xfId="1" applyFont="1" applyFill="1" applyBorder="1"/>
    <xf numFmtId="0" fontId="3" fillId="0" borderId="8" xfId="1" applyFont="1" applyFill="1" applyBorder="1"/>
    <xf numFmtId="4" fontId="9" fillId="0" borderId="8" xfId="1" applyNumberFormat="1" applyFont="1" applyFill="1" applyBorder="1"/>
    <xf numFmtId="0" fontId="9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5" xfId="1" applyFont="1" applyFill="1" applyBorder="1"/>
    <xf numFmtId="0" fontId="5" fillId="0" borderId="0" xfId="1" applyFont="1" applyFill="1" applyAlignment="1">
      <alignment wrapText="1"/>
    </xf>
    <xf numFmtId="0" fontId="3" fillId="2" borderId="9" xfId="1" applyFont="1" applyFill="1" applyBorder="1" applyAlignment="1">
      <alignment horizontal="center" vertical="center" wrapText="1"/>
    </xf>
    <xf numFmtId="4" fontId="16" fillId="2" borderId="10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17" fontId="3" fillId="2" borderId="10" xfId="1" applyNumberFormat="1" applyFont="1" applyFill="1" applyBorder="1" applyAlignment="1">
      <alignment horizontal="center" vertical="center" wrapText="1"/>
    </xf>
    <xf numFmtId="17" fontId="7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" fontId="16" fillId="2" borderId="13" xfId="1" applyNumberFormat="1" applyFont="1" applyFill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17" fontId="3" fillId="2" borderId="13" xfId="1" applyNumberFormat="1" applyFont="1" applyFill="1" applyBorder="1" applyAlignment="1">
      <alignment horizontal="center" vertical="center" wrapText="1"/>
    </xf>
    <xf numFmtId="17" fontId="7" fillId="2" borderId="13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Decontare stomatologie  an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loare%20Contract%20Decembri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2"/>
  <sheetViews>
    <sheetView tabSelected="1" workbookViewId="0">
      <selection activeCell="BL90" sqref="BL90"/>
    </sheetView>
  </sheetViews>
  <sheetFormatPr defaultRowHeight="11.25" x14ac:dyDescent="0.2"/>
  <cols>
    <col min="1" max="1" width="4.7109375" style="1" customWidth="1"/>
    <col min="2" max="2" width="48" style="4" customWidth="1"/>
    <col min="3" max="3" width="11.5703125" style="4" customWidth="1"/>
    <col min="4" max="4" width="10.28515625" style="6" hidden="1" customWidth="1"/>
    <col min="5" max="5" width="10" style="1" hidden="1" customWidth="1"/>
    <col min="6" max="6" width="10.28515625" style="13" hidden="1" customWidth="1"/>
    <col min="7" max="7" width="10.140625" style="2" hidden="1" customWidth="1"/>
    <col min="8" max="8" width="9.7109375" style="12" hidden="1" customWidth="1"/>
    <col min="9" max="9" width="9.7109375" style="11" hidden="1" customWidth="1"/>
    <col min="10" max="10" width="9.85546875" style="10" hidden="1" customWidth="1"/>
    <col min="11" max="11" width="9.7109375" style="9" hidden="1" customWidth="1"/>
    <col min="12" max="12" width="8.5703125" style="3" hidden="1" customWidth="1"/>
    <col min="13" max="13" width="9.42578125" style="6" hidden="1" customWidth="1"/>
    <col min="14" max="14" width="10.28515625" style="5" hidden="1" customWidth="1"/>
    <col min="15" max="15" width="10.42578125" style="6" hidden="1" customWidth="1"/>
    <col min="16" max="16" width="8.28515625" style="7" hidden="1" customWidth="1"/>
    <col min="17" max="17" width="10.42578125" style="6" hidden="1" customWidth="1"/>
    <col min="18" max="18" width="9.5703125" style="5" hidden="1" customWidth="1"/>
    <col min="19" max="19" width="9.7109375" style="6" hidden="1" customWidth="1"/>
    <col min="20" max="20" width="10.140625" style="5" hidden="1" customWidth="1"/>
    <col min="21" max="21" width="8.7109375" style="8" hidden="1" customWidth="1"/>
    <col min="22" max="22" width="9.85546875" style="8" hidden="1" customWidth="1"/>
    <col min="23" max="23" width="8.42578125" style="3" hidden="1" customWidth="1"/>
    <col min="24" max="24" width="8.85546875" style="6" hidden="1" customWidth="1"/>
    <col min="25" max="25" width="7" style="5" hidden="1" customWidth="1"/>
    <col min="26" max="26" width="7.28515625" style="6" hidden="1" customWidth="1"/>
    <col min="27" max="27" width="8" style="7" hidden="1" customWidth="1"/>
    <col min="28" max="28" width="10.28515625" style="6" customWidth="1"/>
    <col min="29" max="29" width="0.140625" style="5" customWidth="1"/>
    <col min="30" max="30" width="10.140625" style="6" hidden="1" customWidth="1"/>
    <col min="31" max="31" width="9.28515625" style="5" hidden="1" customWidth="1"/>
    <col min="32" max="32" width="10.140625" style="2" hidden="1" customWidth="1"/>
    <col min="33" max="33" width="9" style="2" hidden="1" customWidth="1"/>
    <col min="34" max="34" width="9.5703125" style="3" hidden="1" customWidth="1"/>
    <col min="35" max="35" width="10.42578125" style="6" hidden="1" customWidth="1"/>
    <col min="36" max="36" width="9.42578125" style="5" hidden="1" customWidth="1"/>
    <col min="37" max="37" width="9.28515625" style="5" hidden="1" customWidth="1"/>
    <col min="38" max="41" width="9.28515625" style="6" hidden="1" customWidth="1"/>
    <col min="42" max="42" width="10" style="5" hidden="1" customWidth="1"/>
    <col min="43" max="43" width="7.85546875" style="5" hidden="1" customWidth="1"/>
    <col min="44" max="44" width="10.28515625" style="6" hidden="1" customWidth="1"/>
    <col min="45" max="45" width="10" style="6" hidden="1" customWidth="1"/>
    <col min="46" max="46" width="9.7109375" style="7" hidden="1" customWidth="1"/>
    <col min="47" max="48" width="8.85546875" style="7" hidden="1" customWidth="1"/>
    <col min="49" max="49" width="10.140625" style="6" hidden="1" customWidth="1"/>
    <col min="50" max="50" width="8.7109375" style="7" hidden="1" customWidth="1"/>
    <col min="51" max="51" width="8.5703125" style="6" hidden="1" customWidth="1"/>
    <col min="52" max="52" width="10.140625" style="6" hidden="1" customWidth="1"/>
    <col min="53" max="53" width="10.140625" style="5" hidden="1" customWidth="1"/>
    <col min="54" max="54" width="9.85546875" style="2" hidden="1" customWidth="1"/>
    <col min="55" max="55" width="9.42578125" style="4" hidden="1" customWidth="1"/>
    <col min="56" max="56" width="8.85546875" style="3" hidden="1" customWidth="1"/>
    <col min="57" max="57" width="12" style="2" hidden="1" customWidth="1"/>
    <col min="58" max="59" width="0" style="1" hidden="1" customWidth="1"/>
    <col min="60" max="16384" width="9.140625" style="1"/>
  </cols>
  <sheetData>
    <row r="2" spans="1:57" s="1" customFormat="1" x14ac:dyDescent="0.2">
      <c r="B2" s="4"/>
      <c r="C2" s="4"/>
      <c r="D2" s="6"/>
      <c r="F2" s="13"/>
      <c r="G2" s="2"/>
      <c r="H2" s="12"/>
      <c r="I2" s="11" t="s">
        <v>160</v>
      </c>
      <c r="J2" s="10"/>
      <c r="K2" s="9"/>
      <c r="L2" s="3"/>
      <c r="M2" s="6"/>
      <c r="N2" s="5"/>
      <c r="O2" s="6"/>
      <c r="P2" s="7"/>
      <c r="Q2" s="6"/>
      <c r="R2" s="5"/>
      <c r="S2" s="6"/>
      <c r="T2" s="5"/>
      <c r="U2" s="8"/>
      <c r="V2" s="8"/>
      <c r="W2" s="3"/>
      <c r="X2" s="6"/>
      <c r="Y2" s="5"/>
      <c r="Z2" s="6"/>
      <c r="AA2" s="7"/>
      <c r="AB2" s="6"/>
      <c r="AC2" s="5"/>
      <c r="AD2" s="6"/>
      <c r="AE2" s="5"/>
      <c r="AF2" s="2"/>
      <c r="AG2" s="2"/>
      <c r="AH2" s="3"/>
      <c r="AI2" s="6"/>
      <c r="AJ2" s="5"/>
      <c r="AK2" s="5"/>
      <c r="AL2" s="6"/>
      <c r="AM2" s="6"/>
      <c r="AN2" s="6"/>
      <c r="AO2" s="6"/>
      <c r="AP2" s="5"/>
      <c r="AQ2" s="5"/>
      <c r="AR2" s="6"/>
      <c r="AS2" s="6"/>
      <c r="AT2" s="7"/>
      <c r="AU2" s="7"/>
      <c r="AV2" s="7"/>
      <c r="AW2" s="6"/>
      <c r="AX2" s="7"/>
      <c r="AY2" s="6"/>
      <c r="AZ2" s="6"/>
      <c r="BA2" s="5"/>
      <c r="BB2" s="2"/>
      <c r="BC2" s="4"/>
      <c r="BD2" s="3"/>
      <c r="BE2" s="2"/>
    </row>
    <row r="3" spans="1:57" s="1" customFormat="1" ht="12" thickBot="1" x14ac:dyDescent="0.25">
      <c r="B3" s="4"/>
      <c r="C3" s="4"/>
      <c r="D3" s="6"/>
      <c r="F3" s="13"/>
      <c r="G3" s="2"/>
      <c r="H3" s="12"/>
      <c r="I3" s="11"/>
      <c r="J3" s="10"/>
      <c r="K3" s="9"/>
      <c r="L3" s="3"/>
      <c r="M3" s="6"/>
      <c r="N3" s="5"/>
      <c r="O3" s="6"/>
      <c r="P3" s="7"/>
      <c r="Q3" s="6"/>
      <c r="R3" s="5"/>
      <c r="S3" s="6"/>
      <c r="T3" s="5"/>
      <c r="U3" s="8"/>
      <c r="V3" s="8"/>
      <c r="W3" s="3"/>
      <c r="X3" s="6"/>
      <c r="Y3" s="5"/>
      <c r="Z3" s="6"/>
      <c r="AA3" s="7"/>
      <c r="AB3" s="6"/>
      <c r="AC3" s="5"/>
      <c r="AD3" s="6"/>
      <c r="AE3" s="5"/>
      <c r="AF3" s="2"/>
      <c r="AG3" s="2"/>
      <c r="AH3" s="3"/>
      <c r="AI3" s="6"/>
      <c r="AJ3" s="5"/>
      <c r="AK3" s="5"/>
      <c r="AL3" s="6"/>
      <c r="AM3" s="6"/>
      <c r="AN3" s="6"/>
      <c r="AO3" s="6"/>
      <c r="AP3" s="5"/>
      <c r="AQ3" s="5"/>
      <c r="AR3" s="6"/>
      <c r="AS3" s="6"/>
      <c r="AT3" s="7"/>
      <c r="AU3" s="7"/>
      <c r="AV3" s="7"/>
      <c r="AW3" s="6"/>
      <c r="AX3" s="7"/>
      <c r="AY3" s="6"/>
      <c r="AZ3" s="6"/>
      <c r="BA3" s="5"/>
      <c r="BB3" s="2"/>
      <c r="BC3" s="4"/>
      <c r="BD3" s="3"/>
      <c r="BE3" s="2"/>
    </row>
    <row r="4" spans="1:57" s="80" customFormat="1" ht="12.75" customHeight="1" x14ac:dyDescent="0.2">
      <c r="A4" s="108" t="s">
        <v>159</v>
      </c>
      <c r="B4" s="107" t="s">
        <v>158</v>
      </c>
      <c r="C4" s="107" t="s">
        <v>157</v>
      </c>
      <c r="D4" s="106" t="s">
        <v>156</v>
      </c>
      <c r="E4" s="105" t="s">
        <v>155</v>
      </c>
      <c r="F4" s="104" t="s">
        <v>154</v>
      </c>
      <c r="G4" s="103" t="s">
        <v>152</v>
      </c>
      <c r="H4" s="99" t="s">
        <v>153</v>
      </c>
      <c r="I4" s="97" t="s">
        <v>152</v>
      </c>
      <c r="J4" s="102" t="s">
        <v>151</v>
      </c>
      <c r="K4" s="102" t="s">
        <v>150</v>
      </c>
      <c r="L4" s="101" t="s">
        <v>149</v>
      </c>
      <c r="M4" s="99" t="s">
        <v>148</v>
      </c>
      <c r="N4" s="98" t="s">
        <v>147</v>
      </c>
      <c r="O4" s="99" t="s">
        <v>146</v>
      </c>
      <c r="P4" s="100" t="s">
        <v>145</v>
      </c>
      <c r="Q4" s="99" t="s">
        <v>144</v>
      </c>
      <c r="R4" s="98" t="s">
        <v>143</v>
      </c>
      <c r="S4" s="99" t="s">
        <v>142</v>
      </c>
      <c r="T4" s="98" t="s">
        <v>141</v>
      </c>
      <c r="U4" s="98" t="s">
        <v>140</v>
      </c>
      <c r="V4" s="98" t="s">
        <v>139</v>
      </c>
      <c r="W4" s="96" t="s">
        <v>138</v>
      </c>
      <c r="X4" s="99" t="s">
        <v>137</v>
      </c>
      <c r="Y4" s="98" t="s">
        <v>136</v>
      </c>
      <c r="Z4" s="99" t="s">
        <v>135</v>
      </c>
      <c r="AA4" s="99" t="s">
        <v>134</v>
      </c>
      <c r="AB4" s="99" t="s">
        <v>133</v>
      </c>
      <c r="AC4" s="98" t="s">
        <v>132</v>
      </c>
      <c r="AD4" s="99" t="s">
        <v>131</v>
      </c>
      <c r="AE4" s="98" t="s">
        <v>130</v>
      </c>
      <c r="AF4" s="97" t="s">
        <v>129</v>
      </c>
      <c r="AG4" s="97" t="s">
        <v>128</v>
      </c>
      <c r="AH4" s="96" t="s">
        <v>127</v>
      </c>
      <c r="AI4" s="99" t="s">
        <v>126</v>
      </c>
      <c r="AJ4" s="98" t="s">
        <v>125</v>
      </c>
      <c r="AK4" s="98" t="s">
        <v>124</v>
      </c>
      <c r="AL4" s="99" t="s">
        <v>123</v>
      </c>
      <c r="AM4" s="99" t="s">
        <v>117</v>
      </c>
      <c r="AN4" s="99" t="s">
        <v>122</v>
      </c>
      <c r="AO4" s="99" t="s">
        <v>121</v>
      </c>
      <c r="AP4" s="98" t="s">
        <v>120</v>
      </c>
      <c r="AQ4" s="98" t="s">
        <v>119</v>
      </c>
      <c r="AR4" s="99" t="s">
        <v>118</v>
      </c>
      <c r="AS4" s="99" t="s">
        <v>117</v>
      </c>
      <c r="AT4" s="99" t="s">
        <v>116</v>
      </c>
      <c r="AU4" s="99" t="s">
        <v>115</v>
      </c>
      <c r="AV4" s="99" t="s">
        <v>114</v>
      </c>
      <c r="AW4" s="99" t="s">
        <v>113</v>
      </c>
      <c r="AX4" s="99" t="s">
        <v>112</v>
      </c>
      <c r="AY4" s="99" t="s">
        <v>111</v>
      </c>
      <c r="AZ4" s="99" t="s">
        <v>110</v>
      </c>
      <c r="BA4" s="98" t="s">
        <v>109</v>
      </c>
      <c r="BB4" s="97" t="s">
        <v>108</v>
      </c>
      <c r="BC4" s="97" t="s">
        <v>107</v>
      </c>
      <c r="BD4" s="96" t="s">
        <v>106</v>
      </c>
      <c r="BE4" s="95" t="s">
        <v>105</v>
      </c>
    </row>
    <row r="5" spans="1:57" s="80" customFormat="1" ht="49.5" customHeight="1" thickBot="1" x14ac:dyDescent="0.25">
      <c r="A5" s="94"/>
      <c r="B5" s="93"/>
      <c r="C5" s="93"/>
      <c r="D5" s="92"/>
      <c r="E5" s="91"/>
      <c r="F5" s="90"/>
      <c r="G5" s="89"/>
      <c r="H5" s="85"/>
      <c r="I5" s="83"/>
      <c r="J5" s="88"/>
      <c r="K5" s="88"/>
      <c r="L5" s="87"/>
      <c r="M5" s="85"/>
      <c r="N5" s="84"/>
      <c r="O5" s="85"/>
      <c r="P5" s="86"/>
      <c r="Q5" s="85"/>
      <c r="R5" s="84"/>
      <c r="S5" s="85"/>
      <c r="T5" s="84"/>
      <c r="U5" s="84"/>
      <c r="V5" s="84"/>
      <c r="W5" s="82"/>
      <c r="X5" s="85"/>
      <c r="Y5" s="84"/>
      <c r="Z5" s="85"/>
      <c r="AA5" s="85"/>
      <c r="AB5" s="85"/>
      <c r="AC5" s="84"/>
      <c r="AD5" s="85"/>
      <c r="AE5" s="84"/>
      <c r="AF5" s="83"/>
      <c r="AG5" s="83"/>
      <c r="AH5" s="82"/>
      <c r="AI5" s="85"/>
      <c r="AJ5" s="84"/>
      <c r="AK5" s="84"/>
      <c r="AL5" s="85"/>
      <c r="AM5" s="85"/>
      <c r="AN5" s="85"/>
      <c r="AO5" s="85"/>
      <c r="AP5" s="84"/>
      <c r="AQ5" s="84"/>
      <c r="AR5" s="85"/>
      <c r="AS5" s="85"/>
      <c r="AT5" s="85"/>
      <c r="AU5" s="85"/>
      <c r="AV5" s="85"/>
      <c r="AW5" s="85"/>
      <c r="AX5" s="85"/>
      <c r="AY5" s="85"/>
      <c r="AZ5" s="85"/>
      <c r="BA5" s="84"/>
      <c r="BB5" s="83"/>
      <c r="BC5" s="83"/>
      <c r="BD5" s="82"/>
      <c r="BE5" s="81"/>
    </row>
    <row r="6" spans="1:57" s="1" customFormat="1" x14ac:dyDescent="0.2">
      <c r="A6" s="56">
        <v>1</v>
      </c>
      <c r="B6" s="79" t="s">
        <v>104</v>
      </c>
      <c r="C6" s="79" t="s">
        <v>11</v>
      </c>
      <c r="D6" s="42">
        <v>1619.49</v>
      </c>
      <c r="E6" s="40">
        <v>1603.4</v>
      </c>
      <c r="F6" s="42">
        <f>D6</f>
        <v>1619.49</v>
      </c>
      <c r="G6" s="40">
        <v>1617.6</v>
      </c>
      <c r="H6" s="42">
        <f>D6</f>
        <v>1619.49</v>
      </c>
      <c r="I6" s="40">
        <v>1612.4</v>
      </c>
      <c r="J6" s="53">
        <f>D6+F6+H6</f>
        <v>4858.47</v>
      </c>
      <c r="K6" s="52">
        <f>E6+G6+I6</f>
        <v>4833.3999999999996</v>
      </c>
      <c r="L6" s="39">
        <f>J6-K6</f>
        <v>25.070000000000618</v>
      </c>
      <c r="M6" s="42">
        <v>1600</v>
      </c>
      <c r="N6" s="41">
        <v>1582.4</v>
      </c>
      <c r="O6" s="42">
        <v>1600</v>
      </c>
      <c r="P6" s="43"/>
      <c r="Q6" s="42">
        <f>O6+P6</f>
        <v>1600</v>
      </c>
      <c r="R6" s="41">
        <v>1606.2</v>
      </c>
      <c r="S6" s="42">
        <v>1600</v>
      </c>
      <c r="T6" s="41">
        <v>1591.2</v>
      </c>
      <c r="U6" s="47">
        <f>M6+Q6+S6</f>
        <v>4800</v>
      </c>
      <c r="V6" s="41">
        <f>N6+R6+T6</f>
        <v>4779.8</v>
      </c>
      <c r="W6" s="39">
        <f>U6-V6</f>
        <v>20.199999999999818</v>
      </c>
      <c r="X6" s="42">
        <v>1600</v>
      </c>
      <c r="Y6" s="41">
        <v>1586.2</v>
      </c>
      <c r="Z6" s="42">
        <v>1600</v>
      </c>
      <c r="AA6" s="43"/>
      <c r="AB6" s="42">
        <f>Z6+AA6</f>
        <v>1600</v>
      </c>
      <c r="AC6" s="41">
        <v>1596.6</v>
      </c>
      <c r="AD6" s="42">
        <v>1600</v>
      </c>
      <c r="AE6" s="41">
        <v>1594</v>
      </c>
      <c r="AF6" s="38">
        <f>X6+AB6+AD6</f>
        <v>4800</v>
      </c>
      <c r="AG6" s="38">
        <f>Y6+AC6+AE6</f>
        <v>4776.8</v>
      </c>
      <c r="AH6" s="39">
        <f>AF6-AG6</f>
        <v>23.199999999999818</v>
      </c>
      <c r="AI6" s="42">
        <v>1600</v>
      </c>
      <c r="AJ6" s="41">
        <v>1592</v>
      </c>
      <c r="AK6" s="47">
        <f>AI6-AJ6</f>
        <v>8</v>
      </c>
      <c r="AL6" s="42">
        <v>618.4</v>
      </c>
      <c r="AM6" s="42">
        <v>981.6</v>
      </c>
      <c r="AN6" s="42"/>
      <c r="AO6" s="42">
        <f>AL6+AM6+AN6</f>
        <v>1600</v>
      </c>
      <c r="AP6" s="41">
        <v>1600</v>
      </c>
      <c r="AQ6" s="47">
        <f>AO6-AP6</f>
        <v>0</v>
      </c>
      <c r="AR6" s="42">
        <v>618.4</v>
      </c>
      <c r="AS6" s="42">
        <v>824.7</v>
      </c>
      <c r="AT6" s="43">
        <v>0</v>
      </c>
      <c r="AU6" s="43">
        <v>27.23</v>
      </c>
      <c r="AV6" s="43">
        <v>83.31</v>
      </c>
      <c r="AW6" s="42">
        <f>AR6+AS6+AT6+AU6+AV6</f>
        <v>1553.6399999999999</v>
      </c>
      <c r="AX6" s="43">
        <v>99.5</v>
      </c>
      <c r="AY6" s="42">
        <v>45.08</v>
      </c>
      <c r="AZ6" s="42">
        <f>AW6+AX6+AY6</f>
        <v>1698.2199999999998</v>
      </c>
      <c r="BA6" s="41"/>
      <c r="BB6" s="38">
        <f>AJ6+AP6+AZ6</f>
        <v>4890.2199999999993</v>
      </c>
      <c r="BC6" s="40"/>
      <c r="BD6" s="39"/>
      <c r="BE6" s="38">
        <f>K6+V6+AG6+AP6+AJ6+AZ6</f>
        <v>19280.22</v>
      </c>
    </row>
    <row r="7" spans="1:57" s="1" customFormat="1" x14ac:dyDescent="0.2">
      <c r="A7" s="64">
        <v>2</v>
      </c>
      <c r="B7" s="65" t="s">
        <v>103</v>
      </c>
      <c r="C7" s="65" t="s">
        <v>8</v>
      </c>
      <c r="D7" s="42">
        <v>1295.5999999999999</v>
      </c>
      <c r="E7" s="40">
        <v>1282</v>
      </c>
      <c r="F7" s="42">
        <f>D7</f>
        <v>1295.5999999999999</v>
      </c>
      <c r="G7" s="40">
        <v>1283.8</v>
      </c>
      <c r="H7" s="42">
        <f>D7</f>
        <v>1295.5999999999999</v>
      </c>
      <c r="I7" s="40">
        <v>1277</v>
      </c>
      <c r="J7" s="53">
        <f>D7+F7+H7</f>
        <v>3886.7999999999997</v>
      </c>
      <c r="K7" s="52">
        <f>E7+G7+I7</f>
        <v>3842.8</v>
      </c>
      <c r="L7" s="39">
        <f>J7-K7</f>
        <v>43.999999999999545</v>
      </c>
      <c r="M7" s="69">
        <v>1280</v>
      </c>
      <c r="N7" s="70">
        <v>1263.5999999999999</v>
      </c>
      <c r="O7" s="69">
        <v>1280</v>
      </c>
      <c r="P7" s="71"/>
      <c r="Q7" s="42">
        <f>O7+P7</f>
        <v>1280</v>
      </c>
      <c r="R7" s="41">
        <v>1264.8</v>
      </c>
      <c r="S7" s="69">
        <v>1280</v>
      </c>
      <c r="T7" s="41">
        <v>1269</v>
      </c>
      <c r="U7" s="47">
        <f>M7+Q7+S7</f>
        <v>3840</v>
      </c>
      <c r="V7" s="41">
        <f>N7+R7+T7</f>
        <v>3797.3999999999996</v>
      </c>
      <c r="W7" s="39">
        <f>U7-V7</f>
        <v>42.600000000000364</v>
      </c>
      <c r="X7" s="69">
        <v>1280</v>
      </c>
      <c r="Y7" s="70">
        <v>1276</v>
      </c>
      <c r="Z7" s="69">
        <v>1280</v>
      </c>
      <c r="AA7" s="71"/>
      <c r="AB7" s="42">
        <f>Z7+AA7</f>
        <v>1280</v>
      </c>
      <c r="AC7" s="70">
        <v>1271.8</v>
      </c>
      <c r="AD7" s="69">
        <v>1280</v>
      </c>
      <c r="AE7" s="41">
        <v>1276.5999999999999</v>
      </c>
      <c r="AF7" s="38">
        <f>X7+AB7+AD7</f>
        <v>3840</v>
      </c>
      <c r="AG7" s="38">
        <f>Y7+AC7+AE7</f>
        <v>3824.4</v>
      </c>
      <c r="AH7" s="51">
        <f>AF7-AG7</f>
        <v>15.599999999999909</v>
      </c>
      <c r="AI7" s="69">
        <v>1280</v>
      </c>
      <c r="AJ7" s="70">
        <v>1272.4000000000001</v>
      </c>
      <c r="AK7" s="47">
        <f>AI7-AJ7</f>
        <v>7.5999999999999091</v>
      </c>
      <c r="AL7" s="69">
        <v>494.72</v>
      </c>
      <c r="AM7" s="69">
        <v>785.28</v>
      </c>
      <c r="AN7" s="69"/>
      <c r="AO7" s="42">
        <f>AL7+AM7+AN7</f>
        <v>1280</v>
      </c>
      <c r="AP7" s="70">
        <v>1267</v>
      </c>
      <c r="AQ7" s="47">
        <f>AO7-AP7</f>
        <v>13</v>
      </c>
      <c r="AR7" s="69">
        <v>494.72</v>
      </c>
      <c r="AS7" s="42">
        <v>659.76</v>
      </c>
      <c r="AT7" s="43">
        <v>27.53</v>
      </c>
      <c r="AU7" s="43">
        <v>21.79</v>
      </c>
      <c r="AV7" s="43">
        <v>66.650000000000006</v>
      </c>
      <c r="AW7" s="42">
        <f>AR7+AS7+AT7+AU7+AV7</f>
        <v>1270.45</v>
      </c>
      <c r="AX7" s="43">
        <v>79.599999999999994</v>
      </c>
      <c r="AY7" s="42">
        <v>36.049999999999997</v>
      </c>
      <c r="AZ7" s="42">
        <f>AW7+AX7+AY7</f>
        <v>1386.1</v>
      </c>
      <c r="BA7" s="41"/>
      <c r="BB7" s="38">
        <f>AJ7+AP7+AZ7</f>
        <v>3925.5</v>
      </c>
      <c r="BC7" s="40"/>
      <c r="BD7" s="39"/>
      <c r="BE7" s="38">
        <f>K7+V7+AG7+AP7+AJ7+AZ7</f>
        <v>15390.1</v>
      </c>
    </row>
    <row r="8" spans="1:57" s="1" customFormat="1" x14ac:dyDescent="0.2">
      <c r="A8" s="56">
        <v>3</v>
      </c>
      <c r="B8" s="65" t="s">
        <v>102</v>
      </c>
      <c r="C8" s="65" t="s">
        <v>11</v>
      </c>
      <c r="D8" s="42">
        <v>1619.49</v>
      </c>
      <c r="E8" s="40">
        <v>1603</v>
      </c>
      <c r="F8" s="42">
        <f>D8</f>
        <v>1619.49</v>
      </c>
      <c r="G8" s="40">
        <v>1619</v>
      </c>
      <c r="H8" s="42">
        <f>D8</f>
        <v>1619.49</v>
      </c>
      <c r="I8" s="40">
        <v>1636</v>
      </c>
      <c r="J8" s="53">
        <f>D8+F8+H8</f>
        <v>4858.47</v>
      </c>
      <c r="K8" s="52">
        <f>E8+G8+I8</f>
        <v>4858</v>
      </c>
      <c r="L8" s="51">
        <f>J8-K8</f>
        <v>0.47000000000025466</v>
      </c>
      <c r="M8" s="69">
        <v>1600</v>
      </c>
      <c r="N8" s="70">
        <v>1598</v>
      </c>
      <c r="O8" s="69">
        <v>1600</v>
      </c>
      <c r="P8" s="71">
        <v>43.3</v>
      </c>
      <c r="Q8" s="42">
        <f>O8+P8</f>
        <v>1643.3</v>
      </c>
      <c r="R8" s="41">
        <v>1621</v>
      </c>
      <c r="S8" s="69">
        <v>1600</v>
      </c>
      <c r="T8" s="41">
        <v>1594</v>
      </c>
      <c r="U8" s="47">
        <f>M8+Q8+S8</f>
        <v>4843.3</v>
      </c>
      <c r="V8" s="41">
        <f>N8+R8+T8</f>
        <v>4813</v>
      </c>
      <c r="W8" s="39">
        <f>U8-V8</f>
        <v>30.300000000000182</v>
      </c>
      <c r="X8" s="69">
        <v>1600</v>
      </c>
      <c r="Y8" s="70">
        <v>1582</v>
      </c>
      <c r="Z8" s="69">
        <v>1600</v>
      </c>
      <c r="AA8" s="71"/>
      <c r="AB8" s="42">
        <f>Z8+AA8</f>
        <v>1600</v>
      </c>
      <c r="AC8" s="70">
        <v>1591</v>
      </c>
      <c r="AD8" s="69">
        <v>1600</v>
      </c>
      <c r="AE8" s="41">
        <v>1606</v>
      </c>
      <c r="AF8" s="38">
        <f>X8+AB8+AD8</f>
        <v>4800</v>
      </c>
      <c r="AG8" s="38">
        <f>Y8+AC8+AE8</f>
        <v>4779</v>
      </c>
      <c r="AH8" s="39">
        <f>AF8-AG8</f>
        <v>21</v>
      </c>
      <c r="AI8" s="69">
        <v>1600</v>
      </c>
      <c r="AJ8" s="70">
        <v>1583</v>
      </c>
      <c r="AK8" s="47">
        <f>AI8-AJ8</f>
        <v>17</v>
      </c>
      <c r="AL8" s="69">
        <v>618.4</v>
      </c>
      <c r="AM8" s="69">
        <v>981.6</v>
      </c>
      <c r="AN8" s="69"/>
      <c r="AO8" s="42">
        <f>AL8+AM8+AN8</f>
        <v>1600</v>
      </c>
      <c r="AP8" s="70">
        <v>1596</v>
      </c>
      <c r="AQ8" s="47">
        <f>AO8-AP8</f>
        <v>4</v>
      </c>
      <c r="AR8" s="69">
        <v>618.4</v>
      </c>
      <c r="AS8" s="42">
        <v>824.7</v>
      </c>
      <c r="AT8" s="43">
        <v>0</v>
      </c>
      <c r="AU8" s="43">
        <v>27.23</v>
      </c>
      <c r="AV8" s="43">
        <v>83.31</v>
      </c>
      <c r="AW8" s="42">
        <f>AR8+AS8+AT8+AU8+AV8</f>
        <v>1553.6399999999999</v>
      </c>
      <c r="AX8" s="43">
        <v>99.5</v>
      </c>
      <c r="AY8" s="42">
        <v>45.08</v>
      </c>
      <c r="AZ8" s="42">
        <f>AW8+AX8+AY8</f>
        <v>1698.2199999999998</v>
      </c>
      <c r="BA8" s="41"/>
      <c r="BB8" s="38">
        <f>AJ8+AP8+AZ8</f>
        <v>4877.2199999999993</v>
      </c>
      <c r="BC8" s="40"/>
      <c r="BD8" s="39"/>
      <c r="BE8" s="38">
        <f>K8+V8+AG8+AP8+AJ8+AZ8</f>
        <v>19327.22</v>
      </c>
    </row>
    <row r="9" spans="1:57" s="1" customFormat="1" x14ac:dyDescent="0.2">
      <c r="A9" s="64">
        <v>4</v>
      </c>
      <c r="B9" s="65" t="s">
        <v>101</v>
      </c>
      <c r="C9" s="65" t="s">
        <v>11</v>
      </c>
      <c r="D9" s="42">
        <v>1619.49</v>
      </c>
      <c r="E9" s="40">
        <v>1609.8</v>
      </c>
      <c r="F9" s="42">
        <f>D9</f>
        <v>1619.49</v>
      </c>
      <c r="G9" s="40">
        <v>1616</v>
      </c>
      <c r="H9" s="42">
        <f>D9</f>
        <v>1619.49</v>
      </c>
      <c r="I9" s="40">
        <v>1621.2</v>
      </c>
      <c r="J9" s="53">
        <f>D9+F9+H9</f>
        <v>4858.47</v>
      </c>
      <c r="K9" s="52">
        <f>E9+G9+I9</f>
        <v>4847</v>
      </c>
      <c r="L9" s="51">
        <f>J9-K9</f>
        <v>11.470000000000255</v>
      </c>
      <c r="M9" s="69">
        <v>1600</v>
      </c>
      <c r="N9" s="70">
        <v>1585.4</v>
      </c>
      <c r="O9" s="69">
        <v>1600</v>
      </c>
      <c r="P9" s="71">
        <v>43.3</v>
      </c>
      <c r="Q9" s="42">
        <f>O9+P9</f>
        <v>1643.3</v>
      </c>
      <c r="R9" s="41">
        <v>1632</v>
      </c>
      <c r="S9" s="69">
        <v>1600</v>
      </c>
      <c r="T9" s="41">
        <v>1609.8</v>
      </c>
      <c r="U9" s="47">
        <f>M9+Q9+S9</f>
        <v>4843.3</v>
      </c>
      <c r="V9" s="41">
        <f>N9+R9+T9</f>
        <v>4827.2</v>
      </c>
      <c r="W9" s="51">
        <f>U9-V9</f>
        <v>16.100000000000364</v>
      </c>
      <c r="X9" s="69">
        <v>1600</v>
      </c>
      <c r="Y9" s="70">
        <v>1567</v>
      </c>
      <c r="Z9" s="69">
        <v>1600</v>
      </c>
      <c r="AA9" s="71">
        <v>62.9</v>
      </c>
      <c r="AB9" s="42">
        <f>Z9+AA9</f>
        <v>1662.9</v>
      </c>
      <c r="AC9" s="70">
        <v>1632</v>
      </c>
      <c r="AD9" s="69">
        <v>1600</v>
      </c>
      <c r="AE9" s="41">
        <v>1648.8</v>
      </c>
      <c r="AF9" s="38">
        <f>X9+AB9+AD9</f>
        <v>4862.8999999999996</v>
      </c>
      <c r="AG9" s="38">
        <f>Y9+AC9+AE9</f>
        <v>4847.8</v>
      </c>
      <c r="AH9" s="51">
        <f>AF9-AG9</f>
        <v>15.099999999999454</v>
      </c>
      <c r="AI9" s="69">
        <v>1600</v>
      </c>
      <c r="AJ9" s="70">
        <v>1099.8</v>
      </c>
      <c r="AK9" s="41">
        <f>AI9-AJ9</f>
        <v>500.20000000000005</v>
      </c>
      <c r="AL9" s="69">
        <v>618.4</v>
      </c>
      <c r="AM9" s="69">
        <v>981.6</v>
      </c>
      <c r="AN9" s="69"/>
      <c r="AO9" s="42">
        <f>AL9+AM9+AN9</f>
        <v>1600</v>
      </c>
      <c r="AP9" s="70">
        <v>1595.4</v>
      </c>
      <c r="AQ9" s="47">
        <f>AO9-AP9</f>
        <v>4.5999999999999091</v>
      </c>
      <c r="AR9" s="69">
        <v>618.4</v>
      </c>
      <c r="AS9" s="42">
        <v>824.7</v>
      </c>
      <c r="AT9" s="43">
        <v>34.409999999999997</v>
      </c>
      <c r="AU9" s="43">
        <v>27.23</v>
      </c>
      <c r="AV9" s="43"/>
      <c r="AW9" s="42">
        <f>AR9+AS9+AT9+AU9+AV9</f>
        <v>1504.74</v>
      </c>
      <c r="AX9" s="43">
        <v>99.5</v>
      </c>
      <c r="AY9" s="42">
        <v>45.08</v>
      </c>
      <c r="AZ9" s="42">
        <f>AW9+AX9+AY9</f>
        <v>1649.32</v>
      </c>
      <c r="BA9" s="41"/>
      <c r="BB9" s="38">
        <f>AJ9+AP9+AZ9</f>
        <v>4344.5199999999995</v>
      </c>
      <c r="BC9" s="40"/>
      <c r="BD9" s="39"/>
      <c r="BE9" s="38">
        <f>K9+V9+AG9+AP9+AJ9+AZ9</f>
        <v>18866.52</v>
      </c>
    </row>
    <row r="10" spans="1:57" s="1" customFormat="1" x14ac:dyDescent="0.2">
      <c r="A10" s="56">
        <v>5</v>
      </c>
      <c r="B10" s="65" t="s">
        <v>100</v>
      </c>
      <c r="C10" s="65" t="s">
        <v>11</v>
      </c>
      <c r="D10" s="42">
        <v>1619.49</v>
      </c>
      <c r="E10" s="40">
        <v>1469</v>
      </c>
      <c r="F10" s="42">
        <f>D10</f>
        <v>1619.49</v>
      </c>
      <c r="G10" s="40">
        <v>1612</v>
      </c>
      <c r="H10" s="42">
        <f>D10</f>
        <v>1619.49</v>
      </c>
      <c r="I10" s="40">
        <v>1764</v>
      </c>
      <c r="J10" s="53">
        <f>D10+F10+H10</f>
        <v>4858.47</v>
      </c>
      <c r="K10" s="52">
        <f>E10+G10+I10</f>
        <v>4845</v>
      </c>
      <c r="L10" s="51">
        <f>J10-K10</f>
        <v>13.470000000000255</v>
      </c>
      <c r="M10" s="69">
        <v>1600</v>
      </c>
      <c r="N10" s="70">
        <v>1592</v>
      </c>
      <c r="O10" s="69">
        <v>1600</v>
      </c>
      <c r="P10" s="71">
        <v>43.3</v>
      </c>
      <c r="Q10" s="42">
        <f>O10+P10</f>
        <v>1643.3</v>
      </c>
      <c r="R10" s="41">
        <v>1628</v>
      </c>
      <c r="S10" s="69">
        <v>1600</v>
      </c>
      <c r="T10" s="41">
        <v>1613</v>
      </c>
      <c r="U10" s="47">
        <f>M10+Q10+S10</f>
        <v>4843.3</v>
      </c>
      <c r="V10" s="41">
        <f>N10+R10+T10</f>
        <v>4833</v>
      </c>
      <c r="W10" s="51">
        <f>U10-V10</f>
        <v>10.300000000000182</v>
      </c>
      <c r="X10" s="69">
        <v>1600</v>
      </c>
      <c r="Y10" s="70">
        <v>1565</v>
      </c>
      <c r="Z10" s="69">
        <v>1600</v>
      </c>
      <c r="AA10" s="71">
        <v>62.9</v>
      </c>
      <c r="AB10" s="42">
        <f>Z10+AA10</f>
        <v>1662.9</v>
      </c>
      <c r="AC10" s="70">
        <v>1635</v>
      </c>
      <c r="AD10" s="69">
        <v>1600</v>
      </c>
      <c r="AE10" s="41">
        <v>1643</v>
      </c>
      <c r="AF10" s="38">
        <f>X10+AB10+AD10</f>
        <v>4862.8999999999996</v>
      </c>
      <c r="AG10" s="38">
        <f>Y10+AC10+AE10</f>
        <v>4843</v>
      </c>
      <c r="AH10" s="51">
        <f>AF10-AG10</f>
        <v>19.899999999999636</v>
      </c>
      <c r="AI10" s="69">
        <v>1600</v>
      </c>
      <c r="AJ10" s="70">
        <v>1596</v>
      </c>
      <c r="AK10" s="47">
        <f>AI10-AJ10</f>
        <v>4</v>
      </c>
      <c r="AL10" s="69">
        <v>618.4</v>
      </c>
      <c r="AM10" s="69">
        <v>981.6</v>
      </c>
      <c r="AN10" s="69"/>
      <c r="AO10" s="42">
        <f>AL10+AM10+AN10</f>
        <v>1600</v>
      </c>
      <c r="AP10" s="70">
        <v>1541</v>
      </c>
      <c r="AQ10" s="41">
        <f>AO10-AP10</f>
        <v>59</v>
      </c>
      <c r="AR10" s="69">
        <v>618.4</v>
      </c>
      <c r="AS10" s="42">
        <v>824.7</v>
      </c>
      <c r="AT10" s="43">
        <v>34.409999999999997</v>
      </c>
      <c r="AU10" s="43">
        <v>27.23</v>
      </c>
      <c r="AV10" s="43">
        <v>83.31</v>
      </c>
      <c r="AW10" s="42">
        <f>AR10+AS10+AT10+AU10+AV10</f>
        <v>1588.05</v>
      </c>
      <c r="AX10" s="43">
        <v>99.5</v>
      </c>
      <c r="AY10" s="42"/>
      <c r="AZ10" s="42">
        <f>AW10+AX10+AY10</f>
        <v>1687.55</v>
      </c>
      <c r="BA10" s="41"/>
      <c r="BB10" s="38">
        <f>AJ10+AP10+AZ10</f>
        <v>4824.55</v>
      </c>
      <c r="BC10" s="40"/>
      <c r="BD10" s="39"/>
      <c r="BE10" s="38">
        <f>K10+V10+AG10+AP10+AJ10+AZ10</f>
        <v>19345.55</v>
      </c>
    </row>
    <row r="11" spans="1:57" s="1" customFormat="1" x14ac:dyDescent="0.2">
      <c r="A11" s="64">
        <v>6</v>
      </c>
      <c r="B11" s="65" t="s">
        <v>99</v>
      </c>
      <c r="C11" s="65" t="s">
        <v>8</v>
      </c>
      <c r="D11" s="42"/>
      <c r="E11" s="40"/>
      <c r="F11" s="42"/>
      <c r="G11" s="40"/>
      <c r="H11" s="42"/>
      <c r="I11" s="40"/>
      <c r="J11" s="53"/>
      <c r="K11" s="52"/>
      <c r="L11" s="39"/>
      <c r="M11" s="69">
        <v>1280</v>
      </c>
      <c r="N11" s="70">
        <v>1276.5999999999999</v>
      </c>
      <c r="O11" s="69">
        <v>1280</v>
      </c>
      <c r="P11" s="71"/>
      <c r="Q11" s="42">
        <f>O11+P11</f>
        <v>1280</v>
      </c>
      <c r="R11" s="41">
        <v>1277.8</v>
      </c>
      <c r="S11" s="69">
        <v>1280</v>
      </c>
      <c r="T11" s="41">
        <v>1247</v>
      </c>
      <c r="U11" s="47">
        <f>M11+Q11+S11</f>
        <v>3840</v>
      </c>
      <c r="V11" s="41">
        <f>N11+R11+T11</f>
        <v>3801.3999999999996</v>
      </c>
      <c r="W11" s="39">
        <f>U11-V11</f>
        <v>38.600000000000364</v>
      </c>
      <c r="X11" s="69">
        <v>1280</v>
      </c>
      <c r="Y11" s="70">
        <v>763</v>
      </c>
      <c r="Z11" s="69">
        <v>1280</v>
      </c>
      <c r="AA11" s="71"/>
      <c r="AB11" s="42">
        <f>Z11+AA11</f>
        <v>1280</v>
      </c>
      <c r="AC11" s="70">
        <v>1179.5999999999999</v>
      </c>
      <c r="AD11" s="69">
        <v>1280</v>
      </c>
      <c r="AE11" s="41">
        <v>1880.4</v>
      </c>
      <c r="AF11" s="38">
        <f>X11+AB11+AD11</f>
        <v>3840</v>
      </c>
      <c r="AG11" s="38">
        <f>Y11+AC11+AE11</f>
        <v>3823</v>
      </c>
      <c r="AH11" s="51">
        <f>AF11-AG11</f>
        <v>17</v>
      </c>
      <c r="AI11" s="69">
        <v>1280</v>
      </c>
      <c r="AJ11" s="70">
        <v>1273.5999999999999</v>
      </c>
      <c r="AK11" s="47">
        <f>AI11-AJ11</f>
        <v>6.4000000000000909</v>
      </c>
      <c r="AL11" s="69">
        <v>494.72</v>
      </c>
      <c r="AM11" s="69">
        <v>785.28</v>
      </c>
      <c r="AN11" s="69"/>
      <c r="AO11" s="42">
        <f>AL11+AM11+AN11</f>
        <v>1280</v>
      </c>
      <c r="AP11" s="70">
        <v>1260.5999999999999</v>
      </c>
      <c r="AQ11" s="47">
        <f>AO11-AP11</f>
        <v>19.400000000000091</v>
      </c>
      <c r="AR11" s="69">
        <v>494.72</v>
      </c>
      <c r="AS11" s="42">
        <v>659.76</v>
      </c>
      <c r="AT11" s="43">
        <v>27.53</v>
      </c>
      <c r="AU11" s="43">
        <v>21.79</v>
      </c>
      <c r="AV11" s="43">
        <v>66.650000000000006</v>
      </c>
      <c r="AW11" s="42">
        <f>AR11+AS11+AT11+AU11+AV11</f>
        <v>1270.45</v>
      </c>
      <c r="AX11" s="43">
        <v>79.599999999999994</v>
      </c>
      <c r="AY11" s="42">
        <v>36.049999999999997</v>
      </c>
      <c r="AZ11" s="42">
        <f>AW11+AX11+AY11</f>
        <v>1386.1</v>
      </c>
      <c r="BA11" s="41"/>
      <c r="BB11" s="38">
        <f>AJ11+AP11+AZ11</f>
        <v>3920.2999999999997</v>
      </c>
      <c r="BC11" s="40"/>
      <c r="BD11" s="39"/>
      <c r="BE11" s="38">
        <f>K11+V11+AG11+AP11+AJ11+AZ11</f>
        <v>11544.7</v>
      </c>
    </row>
    <row r="12" spans="1:57" s="1" customFormat="1" x14ac:dyDescent="0.2">
      <c r="A12" s="56">
        <v>7</v>
      </c>
      <c r="B12" s="75" t="s">
        <v>98</v>
      </c>
      <c r="C12" s="78" t="s">
        <v>11</v>
      </c>
      <c r="D12" s="42">
        <v>2429.23</v>
      </c>
      <c r="E12" s="40">
        <v>2415</v>
      </c>
      <c r="F12" s="42">
        <f>D12</f>
        <v>2429.23</v>
      </c>
      <c r="G12" s="40">
        <v>2419</v>
      </c>
      <c r="H12" s="42">
        <f>D12</f>
        <v>2429.23</v>
      </c>
      <c r="I12" s="40">
        <v>2443</v>
      </c>
      <c r="J12" s="53">
        <f>D12+F12+H12</f>
        <v>7287.6900000000005</v>
      </c>
      <c r="K12" s="52">
        <f>E12+G12+I12</f>
        <v>7277</v>
      </c>
      <c r="L12" s="51">
        <f>J12-K12</f>
        <v>10.690000000000509</v>
      </c>
      <c r="M12" s="69">
        <v>2400</v>
      </c>
      <c r="N12" s="70">
        <v>2383</v>
      </c>
      <c r="O12" s="69">
        <v>2400</v>
      </c>
      <c r="P12" s="71">
        <v>64.91</v>
      </c>
      <c r="Q12" s="42">
        <f>O12+P12</f>
        <v>2464.91</v>
      </c>
      <c r="R12" s="41">
        <v>2462</v>
      </c>
      <c r="S12" s="69">
        <v>2400</v>
      </c>
      <c r="T12" s="41">
        <v>2416</v>
      </c>
      <c r="U12" s="47">
        <f>M12+Q12+S12</f>
        <v>7264.91</v>
      </c>
      <c r="V12" s="41">
        <f>N12+R12+T12</f>
        <v>7261</v>
      </c>
      <c r="W12" s="51">
        <f>U12-V12</f>
        <v>3.9099999999998545</v>
      </c>
      <c r="X12" s="69">
        <v>2400</v>
      </c>
      <c r="Y12" s="70">
        <v>2389</v>
      </c>
      <c r="Z12" s="69">
        <v>2400</v>
      </c>
      <c r="AA12" s="71">
        <v>94.35</v>
      </c>
      <c r="AB12" s="42">
        <f>Z12+AA12</f>
        <v>2494.35</v>
      </c>
      <c r="AC12" s="70">
        <v>2435</v>
      </c>
      <c r="AD12" s="69">
        <v>2400</v>
      </c>
      <c r="AE12" s="41">
        <v>2305</v>
      </c>
      <c r="AF12" s="38">
        <f>X12+AB12+AD12</f>
        <v>7294.35</v>
      </c>
      <c r="AG12" s="38">
        <f>Y12+AC12+AE12</f>
        <v>7129</v>
      </c>
      <c r="AH12" s="39">
        <f>AF12-AG12</f>
        <v>165.35000000000036</v>
      </c>
      <c r="AI12" s="69">
        <v>2400</v>
      </c>
      <c r="AJ12" s="70">
        <v>2398</v>
      </c>
      <c r="AK12" s="47">
        <f>AI12-AJ12</f>
        <v>2</v>
      </c>
      <c r="AL12" s="69">
        <v>927.6</v>
      </c>
      <c r="AM12" s="69">
        <v>1472.4</v>
      </c>
      <c r="AN12" s="69"/>
      <c r="AO12" s="42">
        <f>AL12+AM12+AN12</f>
        <v>2400</v>
      </c>
      <c r="AP12" s="70">
        <v>2397</v>
      </c>
      <c r="AQ12" s="47">
        <f>AO12-AP12</f>
        <v>3</v>
      </c>
      <c r="AR12" s="69">
        <v>927.6</v>
      </c>
      <c r="AS12" s="42">
        <v>1237.71</v>
      </c>
      <c r="AT12" s="43">
        <v>0</v>
      </c>
      <c r="AU12" s="43">
        <v>40.75</v>
      </c>
      <c r="AV12" s="43">
        <v>124.97</v>
      </c>
      <c r="AW12" s="42">
        <f>AR12+AS12+AT12+AU12+AV12</f>
        <v>2331.0299999999997</v>
      </c>
      <c r="AX12" s="43">
        <v>149.25</v>
      </c>
      <c r="AY12" s="42">
        <v>67.569999999999993</v>
      </c>
      <c r="AZ12" s="42">
        <f>AW12+AX12+AY12</f>
        <v>2547.85</v>
      </c>
      <c r="BA12" s="41"/>
      <c r="BB12" s="38">
        <f>AJ12+AP12+AZ12</f>
        <v>7342.85</v>
      </c>
      <c r="BC12" s="40"/>
      <c r="BD12" s="39"/>
      <c r="BE12" s="38">
        <f>K12+V12+AG12+AP12+AJ12+AZ12</f>
        <v>29009.85</v>
      </c>
    </row>
    <row r="13" spans="1:57" s="72" customFormat="1" ht="11.25" customHeight="1" x14ac:dyDescent="0.2">
      <c r="A13" s="64">
        <v>8</v>
      </c>
      <c r="B13" s="75" t="s">
        <v>97</v>
      </c>
      <c r="C13" s="78" t="s">
        <v>8</v>
      </c>
      <c r="D13" s="42">
        <v>1943.4</v>
      </c>
      <c r="E13" s="40">
        <v>1942</v>
      </c>
      <c r="F13" s="42">
        <f>D13</f>
        <v>1943.4</v>
      </c>
      <c r="G13" s="40">
        <v>1932</v>
      </c>
      <c r="H13" s="42">
        <f>D13</f>
        <v>1943.4</v>
      </c>
      <c r="I13" s="40">
        <v>1938</v>
      </c>
      <c r="J13" s="53">
        <f>D13+F13+H13</f>
        <v>5830.2000000000007</v>
      </c>
      <c r="K13" s="52">
        <f>E13+G13+I13</f>
        <v>5812</v>
      </c>
      <c r="L13" s="51">
        <f>J13-K13</f>
        <v>18.200000000000728</v>
      </c>
      <c r="M13" s="69">
        <v>1920</v>
      </c>
      <c r="N13" s="70">
        <v>1920</v>
      </c>
      <c r="O13" s="69">
        <v>1920</v>
      </c>
      <c r="P13" s="71">
        <v>51.95</v>
      </c>
      <c r="Q13" s="42">
        <f>O13+P13</f>
        <v>1971.95</v>
      </c>
      <c r="R13" s="41">
        <v>1929</v>
      </c>
      <c r="S13" s="69">
        <v>1920</v>
      </c>
      <c r="T13" s="41">
        <v>1959</v>
      </c>
      <c r="U13" s="47">
        <f>M13+Q13+S13</f>
        <v>5811.95</v>
      </c>
      <c r="V13" s="41">
        <f>N13+R13+T13</f>
        <v>5808</v>
      </c>
      <c r="W13" s="51">
        <f>U13-V13</f>
        <v>3.9499999999998181</v>
      </c>
      <c r="X13" s="69">
        <v>1920</v>
      </c>
      <c r="Y13" s="70">
        <v>1855</v>
      </c>
      <c r="Z13" s="69">
        <v>1920</v>
      </c>
      <c r="AA13" s="71">
        <v>75.48</v>
      </c>
      <c r="AB13" s="42">
        <f>Z13+AA13</f>
        <v>1995.48</v>
      </c>
      <c r="AC13" s="70">
        <v>1940</v>
      </c>
      <c r="AD13" s="69">
        <v>1920</v>
      </c>
      <c r="AE13" s="41">
        <v>2002</v>
      </c>
      <c r="AF13" s="38">
        <f>X13+AB13+AD13</f>
        <v>5835.48</v>
      </c>
      <c r="AG13" s="38">
        <f>Y13+AC13+AE13</f>
        <v>5797</v>
      </c>
      <c r="AH13" s="39">
        <f>AF13-AG13</f>
        <v>38.479999999999563</v>
      </c>
      <c r="AI13" s="69">
        <v>1920</v>
      </c>
      <c r="AJ13" s="70">
        <v>1914</v>
      </c>
      <c r="AK13" s="47">
        <f>AI13-AJ13</f>
        <v>6</v>
      </c>
      <c r="AL13" s="69">
        <v>742.08</v>
      </c>
      <c r="AM13" s="69">
        <v>1177.92</v>
      </c>
      <c r="AN13" s="69"/>
      <c r="AO13" s="42">
        <f>AL13+AM13+AN13</f>
        <v>1920</v>
      </c>
      <c r="AP13" s="70">
        <v>1919</v>
      </c>
      <c r="AQ13" s="47">
        <f>AO13-AP13</f>
        <v>1</v>
      </c>
      <c r="AR13" s="69">
        <v>742.08</v>
      </c>
      <c r="AS13" s="42">
        <v>989.64</v>
      </c>
      <c r="AT13" s="43">
        <v>0</v>
      </c>
      <c r="AU13" s="43">
        <v>32.69</v>
      </c>
      <c r="AV13" s="43">
        <v>99.98</v>
      </c>
      <c r="AW13" s="42">
        <f>AR13+AS13+AT13+AU13+AV13</f>
        <v>1864.39</v>
      </c>
      <c r="AX13" s="43">
        <v>119.4</v>
      </c>
      <c r="AY13" s="42">
        <v>54.08</v>
      </c>
      <c r="AZ13" s="42">
        <f>AW13+AX13+AY13</f>
        <v>2037.8700000000001</v>
      </c>
      <c r="BA13" s="41"/>
      <c r="BB13" s="38">
        <f>AJ13+AP13+AZ13</f>
        <v>5870.87</v>
      </c>
      <c r="BC13" s="40"/>
      <c r="BD13" s="39"/>
      <c r="BE13" s="38">
        <f>K13+V13+AG13+AP13+AJ13+AZ13</f>
        <v>23287.87</v>
      </c>
    </row>
    <row r="14" spans="1:57" s="1" customFormat="1" ht="11.25" customHeight="1" x14ac:dyDescent="0.2">
      <c r="A14" s="56">
        <v>9</v>
      </c>
      <c r="B14" s="74" t="s">
        <v>96</v>
      </c>
      <c r="C14" s="77" t="s">
        <v>8</v>
      </c>
      <c r="D14" s="42">
        <v>1295.5999999999999</v>
      </c>
      <c r="E14" s="40">
        <v>1282</v>
      </c>
      <c r="F14" s="42">
        <f>D14</f>
        <v>1295.5999999999999</v>
      </c>
      <c r="G14" s="40">
        <v>1279</v>
      </c>
      <c r="H14" s="42">
        <f>D14</f>
        <v>1295.5999999999999</v>
      </c>
      <c r="I14" s="40">
        <v>1290</v>
      </c>
      <c r="J14" s="53">
        <f>D14+F14+H14</f>
        <v>3886.7999999999997</v>
      </c>
      <c r="K14" s="52">
        <f>E14+G14+I14</f>
        <v>3851</v>
      </c>
      <c r="L14" s="39">
        <f>J14-K14</f>
        <v>35.799999999999727</v>
      </c>
      <c r="M14" s="69">
        <v>1920</v>
      </c>
      <c r="N14" s="70">
        <v>1908</v>
      </c>
      <c r="O14" s="69">
        <v>1920</v>
      </c>
      <c r="P14" s="71"/>
      <c r="Q14" s="42">
        <f>O14+P14</f>
        <v>1920</v>
      </c>
      <c r="R14" s="41">
        <v>1906</v>
      </c>
      <c r="S14" s="69">
        <v>1920</v>
      </c>
      <c r="T14" s="41">
        <v>1934</v>
      </c>
      <c r="U14" s="47">
        <f>M14+Q14+S14</f>
        <v>5760</v>
      </c>
      <c r="V14" s="41">
        <f>N14+R14+T14</f>
        <v>5748</v>
      </c>
      <c r="W14" s="51">
        <f>U14-V14</f>
        <v>12</v>
      </c>
      <c r="X14" s="69">
        <v>1920</v>
      </c>
      <c r="Y14" s="70">
        <v>1914</v>
      </c>
      <c r="Z14" s="69">
        <v>1920</v>
      </c>
      <c r="AA14" s="71">
        <v>75.48</v>
      </c>
      <c r="AB14" s="42">
        <f>Z14+AA14</f>
        <v>1995.48</v>
      </c>
      <c r="AC14" s="70">
        <v>1917</v>
      </c>
      <c r="AD14" s="69">
        <v>1920</v>
      </c>
      <c r="AE14" s="41">
        <v>2004</v>
      </c>
      <c r="AF14" s="38">
        <f>X14+AB14+AD14</f>
        <v>5835.48</v>
      </c>
      <c r="AG14" s="38">
        <f>Y14+AC14+AE14</f>
        <v>5835</v>
      </c>
      <c r="AH14" s="51">
        <f>AF14-AG14</f>
        <v>0.47999999999956344</v>
      </c>
      <c r="AI14" s="69">
        <v>1920</v>
      </c>
      <c r="AJ14" s="70">
        <v>1920</v>
      </c>
      <c r="AK14" s="47">
        <f>AI14-AJ14</f>
        <v>0</v>
      </c>
      <c r="AL14" s="69">
        <v>742.08</v>
      </c>
      <c r="AM14" s="69">
        <v>1177.92</v>
      </c>
      <c r="AN14" s="69"/>
      <c r="AO14" s="42">
        <f>AL14+AM14+AN14</f>
        <v>1920</v>
      </c>
      <c r="AP14" s="70">
        <v>1910</v>
      </c>
      <c r="AQ14" s="47">
        <f>AO14-AP14</f>
        <v>10</v>
      </c>
      <c r="AR14" s="69">
        <v>742.08</v>
      </c>
      <c r="AS14" s="42">
        <v>989.64</v>
      </c>
      <c r="AT14" s="43">
        <v>41.3</v>
      </c>
      <c r="AU14" s="43">
        <v>32.69</v>
      </c>
      <c r="AV14" s="43">
        <v>99.98</v>
      </c>
      <c r="AW14" s="42">
        <f>AR14+AS14+AT14+AU14+AV14</f>
        <v>1905.69</v>
      </c>
      <c r="AX14" s="43">
        <v>119.4</v>
      </c>
      <c r="AY14" s="42">
        <v>54.08</v>
      </c>
      <c r="AZ14" s="42">
        <f>AW14+AX14+AY14</f>
        <v>2079.17</v>
      </c>
      <c r="BA14" s="41"/>
      <c r="BB14" s="38">
        <f>AJ14+AP14+AZ14</f>
        <v>5909.17</v>
      </c>
      <c r="BC14" s="40"/>
      <c r="BD14" s="39"/>
      <c r="BE14" s="38">
        <f>K14+V14+AG14+AP14+AJ14+AZ14</f>
        <v>21343.17</v>
      </c>
    </row>
    <row r="15" spans="1:57" s="1" customFormat="1" x14ac:dyDescent="0.2">
      <c r="A15" s="64">
        <v>10</v>
      </c>
      <c r="B15" s="65" t="s">
        <v>95</v>
      </c>
      <c r="C15" s="65" t="s">
        <v>11</v>
      </c>
      <c r="D15" s="42">
        <v>1619.49</v>
      </c>
      <c r="E15" s="40">
        <v>1595</v>
      </c>
      <c r="F15" s="42">
        <f>D15</f>
        <v>1619.49</v>
      </c>
      <c r="G15" s="40">
        <v>1575</v>
      </c>
      <c r="H15" s="42">
        <f>D15</f>
        <v>1619.49</v>
      </c>
      <c r="I15" s="40">
        <v>1677</v>
      </c>
      <c r="J15" s="53">
        <f>D15+F15+H15</f>
        <v>4858.47</v>
      </c>
      <c r="K15" s="52">
        <f>E15+G15+I15</f>
        <v>4847</v>
      </c>
      <c r="L15" s="51">
        <f>J15-K15</f>
        <v>11.470000000000255</v>
      </c>
      <c r="M15" s="69">
        <v>1600</v>
      </c>
      <c r="N15" s="70">
        <v>1563</v>
      </c>
      <c r="O15" s="69">
        <v>1600</v>
      </c>
      <c r="P15" s="71">
        <v>43.3</v>
      </c>
      <c r="Q15" s="42">
        <f>O15+P15</f>
        <v>1643.3</v>
      </c>
      <c r="R15" s="41">
        <v>1609</v>
      </c>
      <c r="S15" s="69">
        <v>1600</v>
      </c>
      <c r="T15" s="41">
        <v>1665</v>
      </c>
      <c r="U15" s="47">
        <f>M15+Q15+S15</f>
        <v>4843.3</v>
      </c>
      <c r="V15" s="41">
        <f>N15+R15+T15</f>
        <v>4837</v>
      </c>
      <c r="W15" s="51">
        <f>U15-V15</f>
        <v>6.3000000000001819</v>
      </c>
      <c r="X15" s="69">
        <v>1600</v>
      </c>
      <c r="Y15" s="70">
        <v>1597</v>
      </c>
      <c r="Z15" s="69">
        <v>1600</v>
      </c>
      <c r="AA15" s="71">
        <v>62.9</v>
      </c>
      <c r="AB15" s="42">
        <f>Z15+AA15</f>
        <v>1662.9</v>
      </c>
      <c r="AC15" s="70">
        <v>1525</v>
      </c>
      <c r="AD15" s="69">
        <v>1600</v>
      </c>
      <c r="AE15" s="41">
        <v>1721</v>
      </c>
      <c r="AF15" s="38">
        <f>X15+AB15+AD15</f>
        <v>4862.8999999999996</v>
      </c>
      <c r="AG15" s="38">
        <f>Y15+AC15+AE15</f>
        <v>4843</v>
      </c>
      <c r="AH15" s="51">
        <f>AF15-AG15</f>
        <v>19.899999999999636</v>
      </c>
      <c r="AI15" s="69">
        <v>1600</v>
      </c>
      <c r="AJ15" s="70">
        <v>1572</v>
      </c>
      <c r="AK15" s="41">
        <f>AI15-AJ15</f>
        <v>28</v>
      </c>
      <c r="AL15" s="69">
        <v>618.4</v>
      </c>
      <c r="AM15" s="69">
        <v>981.6</v>
      </c>
      <c r="AN15" s="69"/>
      <c r="AO15" s="42">
        <f>AL15+AM15+AN15</f>
        <v>1600</v>
      </c>
      <c r="AP15" s="70">
        <v>1572</v>
      </c>
      <c r="AQ15" s="41">
        <f>AO15-AP15</f>
        <v>28</v>
      </c>
      <c r="AR15" s="69">
        <v>618.4</v>
      </c>
      <c r="AS15" s="42">
        <v>824.7</v>
      </c>
      <c r="AT15" s="43">
        <v>34.409999999999997</v>
      </c>
      <c r="AU15" s="43">
        <v>27.23</v>
      </c>
      <c r="AV15" s="43"/>
      <c r="AW15" s="42">
        <f>AR15+AS15+AT15+AU15+AV15</f>
        <v>1504.74</v>
      </c>
      <c r="AX15" s="43">
        <v>99.5</v>
      </c>
      <c r="AY15" s="42"/>
      <c r="AZ15" s="42">
        <f>AW15+AX15+AY15</f>
        <v>1604.24</v>
      </c>
      <c r="BA15" s="41"/>
      <c r="BB15" s="38">
        <f>AJ15+AP15+AZ15</f>
        <v>4748.24</v>
      </c>
      <c r="BC15" s="40"/>
      <c r="BD15" s="39"/>
      <c r="BE15" s="38">
        <f>K15+V15+AG15+AP15+AJ15+AZ15</f>
        <v>19275.240000000002</v>
      </c>
    </row>
    <row r="16" spans="1:57" s="1" customFormat="1" x14ac:dyDescent="0.2">
      <c r="A16" s="56">
        <v>11</v>
      </c>
      <c r="B16" s="65" t="s">
        <v>94</v>
      </c>
      <c r="C16" s="65" t="s">
        <v>8</v>
      </c>
      <c r="D16" s="42">
        <v>1295.5999999999999</v>
      </c>
      <c r="E16" s="40">
        <v>1295</v>
      </c>
      <c r="F16" s="42">
        <f>D16</f>
        <v>1295.5999999999999</v>
      </c>
      <c r="G16" s="40">
        <v>1294</v>
      </c>
      <c r="H16" s="42">
        <f>D16</f>
        <v>1295.5999999999999</v>
      </c>
      <c r="I16" s="40">
        <v>1289.2</v>
      </c>
      <c r="J16" s="53">
        <f>D16+F16+H16</f>
        <v>3886.7999999999997</v>
      </c>
      <c r="K16" s="52">
        <f>E16+G16+I16</f>
        <v>3878.2</v>
      </c>
      <c r="L16" s="51">
        <f>J16-K16</f>
        <v>8.5999999999999091</v>
      </c>
      <c r="M16" s="69">
        <v>1280</v>
      </c>
      <c r="N16" s="70">
        <v>1269</v>
      </c>
      <c r="O16" s="69">
        <v>1280</v>
      </c>
      <c r="P16" s="71">
        <v>34.630000000000003</v>
      </c>
      <c r="Q16" s="42">
        <f>O16+P16</f>
        <v>1314.63</v>
      </c>
      <c r="R16" s="41">
        <v>1310</v>
      </c>
      <c r="S16" s="69">
        <v>1280</v>
      </c>
      <c r="T16" s="41">
        <v>1142</v>
      </c>
      <c r="U16" s="47">
        <f>M16+Q16+S16</f>
        <v>3874.63</v>
      </c>
      <c r="V16" s="41">
        <f>N16+R16+T16</f>
        <v>3721</v>
      </c>
      <c r="W16" s="39">
        <f>U16-V16</f>
        <v>153.63000000000011</v>
      </c>
      <c r="X16" s="69">
        <v>1280</v>
      </c>
      <c r="Y16" s="70">
        <v>1270</v>
      </c>
      <c r="Z16" s="69">
        <v>1280</v>
      </c>
      <c r="AA16" s="71"/>
      <c r="AB16" s="42">
        <f>Z16+AA16</f>
        <v>1280</v>
      </c>
      <c r="AC16" s="70">
        <v>1273</v>
      </c>
      <c r="AD16" s="69">
        <v>1280</v>
      </c>
      <c r="AE16" s="41">
        <v>1263</v>
      </c>
      <c r="AF16" s="38">
        <f>X16+AB16+AD16</f>
        <v>3840</v>
      </c>
      <c r="AG16" s="38">
        <f>Y16+AC16+AE16</f>
        <v>3806</v>
      </c>
      <c r="AH16" s="39">
        <f>AF16-AG16</f>
        <v>34</v>
      </c>
      <c r="AI16" s="69">
        <v>1280</v>
      </c>
      <c r="AJ16" s="70">
        <v>1276</v>
      </c>
      <c r="AK16" s="47">
        <f>AI16-AJ16</f>
        <v>4</v>
      </c>
      <c r="AL16" s="69">
        <v>494.72</v>
      </c>
      <c r="AM16" s="69">
        <v>785.28</v>
      </c>
      <c r="AN16" s="69"/>
      <c r="AO16" s="42">
        <f>AL16+AM16+AN16</f>
        <v>1280</v>
      </c>
      <c r="AP16" s="70">
        <v>1279.2</v>
      </c>
      <c r="AQ16" s="47">
        <f>AO16-AP16</f>
        <v>0.79999999999995453</v>
      </c>
      <c r="AR16" s="69">
        <v>494.72</v>
      </c>
      <c r="AS16" s="42">
        <v>659.76</v>
      </c>
      <c r="AT16" s="43">
        <v>0</v>
      </c>
      <c r="AU16" s="43">
        <v>21.79</v>
      </c>
      <c r="AV16" s="43">
        <v>66.650000000000006</v>
      </c>
      <c r="AW16" s="42">
        <f>AR16+AS16+AT16+AU16+AV16</f>
        <v>1242.92</v>
      </c>
      <c r="AX16" s="43">
        <v>79.599999999999994</v>
      </c>
      <c r="AY16" s="42">
        <v>36.049999999999997</v>
      </c>
      <c r="AZ16" s="42">
        <f>AW16+AX16+AY16</f>
        <v>1358.57</v>
      </c>
      <c r="BA16" s="41"/>
      <c r="BB16" s="38">
        <f>AJ16+AP16+AZ16</f>
        <v>3913.7699999999995</v>
      </c>
      <c r="BC16" s="40"/>
      <c r="BD16" s="39"/>
      <c r="BE16" s="38">
        <f>K16+V16+AG16+AP16+AJ16+AZ16</f>
        <v>15318.970000000001</v>
      </c>
    </row>
    <row r="17" spans="1:57" s="1" customFormat="1" x14ac:dyDescent="0.2">
      <c r="A17" s="64">
        <v>12</v>
      </c>
      <c r="B17" s="65" t="s">
        <v>93</v>
      </c>
      <c r="C17" s="65" t="s">
        <v>8</v>
      </c>
      <c r="D17" s="42">
        <v>1295.5999999999999</v>
      </c>
      <c r="E17" s="40">
        <v>1282.8</v>
      </c>
      <c r="F17" s="42">
        <f>D17</f>
        <v>1295.5999999999999</v>
      </c>
      <c r="G17" s="40">
        <v>1282</v>
      </c>
      <c r="H17" s="42">
        <f>D17</f>
        <v>1295.5999999999999</v>
      </c>
      <c r="I17" s="40">
        <v>1316</v>
      </c>
      <c r="J17" s="53">
        <f>D17+F17+H17</f>
        <v>3886.7999999999997</v>
      </c>
      <c r="K17" s="52">
        <f>E17+G17+I17</f>
        <v>3880.8</v>
      </c>
      <c r="L17" s="51">
        <f>J17-K17</f>
        <v>5.9999999999995453</v>
      </c>
      <c r="M17" s="69">
        <v>1280</v>
      </c>
      <c r="N17" s="70">
        <v>1278</v>
      </c>
      <c r="O17" s="69">
        <v>1280</v>
      </c>
      <c r="P17" s="71">
        <v>34.630000000000003</v>
      </c>
      <c r="Q17" s="42">
        <f>O17+P17</f>
        <v>1314.63</v>
      </c>
      <c r="R17" s="41">
        <v>1300</v>
      </c>
      <c r="S17" s="69">
        <v>1280</v>
      </c>
      <c r="T17" s="41">
        <v>1265</v>
      </c>
      <c r="U17" s="47">
        <f>M17+Q17+S17</f>
        <v>3874.63</v>
      </c>
      <c r="V17" s="41">
        <f>N17+R17+T17</f>
        <v>3843</v>
      </c>
      <c r="W17" s="39">
        <f>U17-V17</f>
        <v>31.630000000000109</v>
      </c>
      <c r="X17" s="69">
        <v>1280</v>
      </c>
      <c r="Y17" s="70">
        <v>1273</v>
      </c>
      <c r="Z17" s="69">
        <v>1280</v>
      </c>
      <c r="AA17" s="71"/>
      <c r="AB17" s="42">
        <f>Z17+AA17</f>
        <v>1280</v>
      </c>
      <c r="AC17" s="70">
        <v>1264</v>
      </c>
      <c r="AD17" s="69">
        <v>1280</v>
      </c>
      <c r="AE17" s="41">
        <v>1278</v>
      </c>
      <c r="AF17" s="38">
        <f>X17+AB17+AD17</f>
        <v>3840</v>
      </c>
      <c r="AG17" s="38">
        <f>Y17+AC17+AE17</f>
        <v>3815</v>
      </c>
      <c r="AH17" s="39">
        <f>AF17-AG17</f>
        <v>25</v>
      </c>
      <c r="AI17" s="69">
        <v>1280</v>
      </c>
      <c r="AJ17" s="70">
        <v>1277</v>
      </c>
      <c r="AK17" s="47">
        <f>AI17-AJ17</f>
        <v>3</v>
      </c>
      <c r="AL17" s="69">
        <v>494.72</v>
      </c>
      <c r="AM17" s="69">
        <v>785.28</v>
      </c>
      <c r="AN17" s="69"/>
      <c r="AO17" s="42">
        <f>AL17+AM17+AN17</f>
        <v>1280</v>
      </c>
      <c r="AP17" s="70">
        <v>1277.8</v>
      </c>
      <c r="AQ17" s="47">
        <f>AO17-AP17</f>
        <v>2.2000000000000455</v>
      </c>
      <c r="AR17" s="69">
        <v>494.72</v>
      </c>
      <c r="AS17" s="42">
        <v>659.76</v>
      </c>
      <c r="AT17" s="43">
        <v>0</v>
      </c>
      <c r="AU17" s="43">
        <v>21.79</v>
      </c>
      <c r="AV17" s="43">
        <v>66.650000000000006</v>
      </c>
      <c r="AW17" s="42">
        <f>AR17+AS17+AT17+AU17+AV17</f>
        <v>1242.92</v>
      </c>
      <c r="AX17" s="43">
        <v>79.599999999999994</v>
      </c>
      <c r="AY17" s="42">
        <v>36.049999999999997</v>
      </c>
      <c r="AZ17" s="42">
        <f>AW17+AX17+AY17</f>
        <v>1358.57</v>
      </c>
      <c r="BA17" s="41"/>
      <c r="BB17" s="38">
        <f>AJ17+AP17+AZ17</f>
        <v>3913.37</v>
      </c>
      <c r="BC17" s="40"/>
      <c r="BD17" s="39"/>
      <c r="BE17" s="38">
        <f>K17+V17+AG17+AP17+AJ17+AZ17</f>
        <v>15452.169999999998</v>
      </c>
    </row>
    <row r="18" spans="1:57" s="1" customFormat="1" x14ac:dyDescent="0.2">
      <c r="A18" s="56">
        <v>13</v>
      </c>
      <c r="B18" s="65" t="s">
        <v>92</v>
      </c>
      <c r="C18" s="65" t="s">
        <v>8</v>
      </c>
      <c r="D18" s="42">
        <v>1295.5999999999999</v>
      </c>
      <c r="E18" s="40">
        <v>1224</v>
      </c>
      <c r="F18" s="42">
        <f>D18</f>
        <v>1295.5999999999999</v>
      </c>
      <c r="G18" s="40">
        <v>1289.5999999999999</v>
      </c>
      <c r="H18" s="42">
        <f>D18</f>
        <v>1295.5999999999999</v>
      </c>
      <c r="I18" s="40">
        <v>1256.2</v>
      </c>
      <c r="J18" s="53">
        <f>D18+F18+H18</f>
        <v>3886.7999999999997</v>
      </c>
      <c r="K18" s="52">
        <f>E18+G18+I18</f>
        <v>3769.8</v>
      </c>
      <c r="L18" s="39">
        <f>J18-K18</f>
        <v>116.99999999999955</v>
      </c>
      <c r="M18" s="69">
        <v>1280</v>
      </c>
      <c r="N18" s="70">
        <v>1265.4000000000001</v>
      </c>
      <c r="O18" s="69">
        <v>1280</v>
      </c>
      <c r="P18" s="71"/>
      <c r="Q18" s="42">
        <f>O18+P18</f>
        <v>1280</v>
      </c>
      <c r="R18" s="41">
        <v>1230.8</v>
      </c>
      <c r="S18" s="69">
        <v>1280</v>
      </c>
      <c r="T18" s="41">
        <v>1288</v>
      </c>
      <c r="U18" s="47">
        <f>M18+Q18+S18</f>
        <v>3840</v>
      </c>
      <c r="V18" s="41">
        <f>N18+R18+T18</f>
        <v>3784.2</v>
      </c>
      <c r="W18" s="39">
        <f>U18-V18</f>
        <v>55.800000000000182</v>
      </c>
      <c r="X18" s="69">
        <v>1280</v>
      </c>
      <c r="Y18" s="70">
        <v>1265</v>
      </c>
      <c r="Z18" s="69">
        <v>1280</v>
      </c>
      <c r="AA18" s="71"/>
      <c r="AB18" s="42">
        <f>Z18+AA18</f>
        <v>1280</v>
      </c>
      <c r="AC18" s="70">
        <v>1218</v>
      </c>
      <c r="AD18" s="69">
        <v>1280</v>
      </c>
      <c r="AE18" s="41">
        <v>1346</v>
      </c>
      <c r="AF18" s="38">
        <f>X18+AB18+AD18</f>
        <v>3840</v>
      </c>
      <c r="AG18" s="38">
        <f>Y18+AC18+AE18</f>
        <v>3829</v>
      </c>
      <c r="AH18" s="51">
        <f>AF18-AG18</f>
        <v>11</v>
      </c>
      <c r="AI18" s="69">
        <v>1280</v>
      </c>
      <c r="AJ18" s="76">
        <v>1268</v>
      </c>
      <c r="AK18" s="41">
        <f>AI18-AJ18</f>
        <v>12</v>
      </c>
      <c r="AL18" s="69">
        <v>0</v>
      </c>
      <c r="AM18" s="69">
        <v>0</v>
      </c>
      <c r="AN18" s="69"/>
      <c r="AO18" s="42">
        <f>AL18+AM18+AN18</f>
        <v>0</v>
      </c>
      <c r="AP18" s="76">
        <v>0</v>
      </c>
      <c r="AQ18" s="41">
        <f>AO18-AP18</f>
        <v>0</v>
      </c>
      <c r="AR18" s="69">
        <v>0</v>
      </c>
      <c r="AS18" s="42">
        <v>0</v>
      </c>
      <c r="AT18" s="43">
        <v>0</v>
      </c>
      <c r="AU18" s="43">
        <v>0</v>
      </c>
      <c r="AV18" s="43">
        <v>0</v>
      </c>
      <c r="AW18" s="42">
        <f>AR18+AS18+AT18+AU18+AV18</f>
        <v>0</v>
      </c>
      <c r="AX18" s="43">
        <v>0</v>
      </c>
      <c r="AY18" s="42">
        <v>0</v>
      </c>
      <c r="AZ18" s="42">
        <f>AW18+AX18+AY18</f>
        <v>0</v>
      </c>
      <c r="BA18" s="41"/>
      <c r="BB18" s="38">
        <f>AJ18+AP18+AZ18</f>
        <v>1268</v>
      </c>
      <c r="BC18" s="40"/>
      <c r="BD18" s="39"/>
      <c r="BE18" s="38">
        <f>K18+V18+AG18+AP18+AJ18+AZ18</f>
        <v>12651</v>
      </c>
    </row>
    <row r="19" spans="1:57" s="1" customFormat="1" x14ac:dyDescent="0.2">
      <c r="A19" s="64">
        <v>14</v>
      </c>
      <c r="B19" s="65" t="s">
        <v>91</v>
      </c>
      <c r="C19" s="65" t="s">
        <v>8</v>
      </c>
      <c r="D19" s="42">
        <v>1295.5999999999999</v>
      </c>
      <c r="E19" s="40">
        <v>1276</v>
      </c>
      <c r="F19" s="42">
        <f>D19</f>
        <v>1295.5999999999999</v>
      </c>
      <c r="G19" s="40">
        <v>1254</v>
      </c>
      <c r="H19" s="42">
        <f>D19</f>
        <v>1295.5999999999999</v>
      </c>
      <c r="I19" s="40">
        <v>1287</v>
      </c>
      <c r="J19" s="53">
        <f>D19+F19+H19</f>
        <v>3886.7999999999997</v>
      </c>
      <c r="K19" s="52">
        <f>E19+G19+I19</f>
        <v>3817</v>
      </c>
      <c r="L19" s="39">
        <f>J19-K19</f>
        <v>69.799999999999727</v>
      </c>
      <c r="M19" s="69">
        <v>1280</v>
      </c>
      <c r="N19" s="70">
        <v>1273</v>
      </c>
      <c r="O19" s="69">
        <v>1280</v>
      </c>
      <c r="P19" s="71"/>
      <c r="Q19" s="42">
        <f>O19+P19</f>
        <v>1280</v>
      </c>
      <c r="R19" s="41">
        <v>1274</v>
      </c>
      <c r="S19" s="69">
        <v>1280</v>
      </c>
      <c r="T19" s="41">
        <v>1278</v>
      </c>
      <c r="U19" s="47">
        <f>M19+Q19+S19</f>
        <v>3840</v>
      </c>
      <c r="V19" s="41">
        <f>N19+R19+T19</f>
        <v>3825</v>
      </c>
      <c r="W19" s="51">
        <f>U19-V19</f>
        <v>15</v>
      </c>
      <c r="X19" s="69">
        <v>1280</v>
      </c>
      <c r="Y19" s="70">
        <v>1269</v>
      </c>
      <c r="Z19" s="69">
        <v>1280</v>
      </c>
      <c r="AA19" s="71">
        <v>50.32</v>
      </c>
      <c r="AB19" s="42">
        <f>Z19+AA19</f>
        <v>1330.32</v>
      </c>
      <c r="AC19" s="70">
        <v>1126</v>
      </c>
      <c r="AD19" s="69">
        <v>1280</v>
      </c>
      <c r="AE19" s="41">
        <v>1494</v>
      </c>
      <c r="AF19" s="38">
        <f>X19+AB19+AD19</f>
        <v>3890.3199999999997</v>
      </c>
      <c r="AG19" s="38">
        <f>Y19+AC19+AE19</f>
        <v>3889</v>
      </c>
      <c r="AH19" s="51">
        <f>AF19-AG19</f>
        <v>1.319999999999709</v>
      </c>
      <c r="AI19" s="69">
        <v>1280</v>
      </c>
      <c r="AJ19" s="70">
        <v>1279</v>
      </c>
      <c r="AK19" s="47">
        <f>AI19-AJ19</f>
        <v>1</v>
      </c>
      <c r="AL19" s="69">
        <v>494.72</v>
      </c>
      <c r="AM19" s="69">
        <v>785.28</v>
      </c>
      <c r="AN19" s="69"/>
      <c r="AO19" s="42">
        <f>AL19+AM19+AN19</f>
        <v>1280</v>
      </c>
      <c r="AP19" s="70">
        <v>1264</v>
      </c>
      <c r="AQ19" s="47">
        <f>AO19-AP19</f>
        <v>16</v>
      </c>
      <c r="AR19" s="69">
        <v>494.72</v>
      </c>
      <c r="AS19" s="42">
        <v>659.76</v>
      </c>
      <c r="AT19" s="43">
        <v>27.53</v>
      </c>
      <c r="AU19" s="43">
        <v>21.79</v>
      </c>
      <c r="AV19" s="43">
        <v>66.650000000000006</v>
      </c>
      <c r="AW19" s="42">
        <f>AR19+AS19+AT19+AU19+AV19</f>
        <v>1270.45</v>
      </c>
      <c r="AX19" s="43">
        <v>79.599999999999994</v>
      </c>
      <c r="AY19" s="42">
        <v>36.049999999999997</v>
      </c>
      <c r="AZ19" s="42">
        <f>AW19+AX19+AY19</f>
        <v>1386.1</v>
      </c>
      <c r="BA19" s="41"/>
      <c r="BB19" s="38">
        <f>AJ19+AP19+AZ19</f>
        <v>3929.1</v>
      </c>
      <c r="BC19" s="40"/>
      <c r="BD19" s="39"/>
      <c r="BE19" s="38">
        <f>K19+V19+AG19+AP19+AJ19+AZ19</f>
        <v>15460.1</v>
      </c>
    </row>
    <row r="20" spans="1:57" s="1" customFormat="1" x14ac:dyDescent="0.2">
      <c r="A20" s="56">
        <v>15</v>
      </c>
      <c r="B20" s="65" t="s">
        <v>90</v>
      </c>
      <c r="C20" s="65" t="s">
        <v>8</v>
      </c>
      <c r="D20" s="42">
        <v>1295.5999999999999</v>
      </c>
      <c r="E20" s="40">
        <v>1294</v>
      </c>
      <c r="F20" s="42">
        <f>D20</f>
        <v>1295.5999999999999</v>
      </c>
      <c r="G20" s="40">
        <v>1283</v>
      </c>
      <c r="H20" s="42">
        <f>D20</f>
        <v>1295.5999999999999</v>
      </c>
      <c r="I20" s="40">
        <v>1282</v>
      </c>
      <c r="J20" s="53">
        <f>D20+F20+H20</f>
        <v>3886.7999999999997</v>
      </c>
      <c r="K20" s="52">
        <f>E20+G20+I20</f>
        <v>3859</v>
      </c>
      <c r="L20" s="39">
        <f>J20-K20</f>
        <v>27.799999999999727</v>
      </c>
      <c r="M20" s="69">
        <v>1280</v>
      </c>
      <c r="N20" s="70">
        <v>1280</v>
      </c>
      <c r="O20" s="69">
        <v>1280</v>
      </c>
      <c r="P20" s="71"/>
      <c r="Q20" s="42">
        <f>O20+P20</f>
        <v>1280</v>
      </c>
      <c r="R20" s="41">
        <v>1275</v>
      </c>
      <c r="S20" s="69">
        <v>1280</v>
      </c>
      <c r="T20" s="41">
        <v>0</v>
      </c>
      <c r="U20" s="47">
        <f>M20+Q20+S20</f>
        <v>3840</v>
      </c>
      <c r="V20" s="41">
        <f>N20+R20+T20</f>
        <v>2555</v>
      </c>
      <c r="W20" s="39">
        <f>U20-V20</f>
        <v>1285</v>
      </c>
      <c r="X20" s="69">
        <v>1280</v>
      </c>
      <c r="Y20" s="70">
        <v>1267.8</v>
      </c>
      <c r="Z20" s="69">
        <v>1280</v>
      </c>
      <c r="AA20" s="71"/>
      <c r="AB20" s="42">
        <f>Z20+AA20</f>
        <v>1280</v>
      </c>
      <c r="AC20" s="70">
        <v>1279</v>
      </c>
      <c r="AD20" s="69">
        <v>1280</v>
      </c>
      <c r="AE20" s="41">
        <v>1278</v>
      </c>
      <c r="AF20" s="38">
        <f>X20+AB20+AD20</f>
        <v>3840</v>
      </c>
      <c r="AG20" s="38">
        <f>Y20+AC20+AE20</f>
        <v>3824.8</v>
      </c>
      <c r="AH20" s="51">
        <f>AF20-AG20</f>
        <v>15.199999999999818</v>
      </c>
      <c r="AI20" s="69">
        <v>1280</v>
      </c>
      <c r="AJ20" s="70">
        <v>1267.8</v>
      </c>
      <c r="AK20" s="47">
        <f>AI20-AJ20</f>
        <v>12.200000000000045</v>
      </c>
      <c r="AL20" s="69">
        <v>494.72</v>
      </c>
      <c r="AM20" s="69">
        <v>785.28</v>
      </c>
      <c r="AN20" s="69"/>
      <c r="AO20" s="42">
        <f>AL20+AM20+AN20</f>
        <v>1280</v>
      </c>
      <c r="AP20" s="70">
        <v>1275</v>
      </c>
      <c r="AQ20" s="47">
        <f>AO20-AP20</f>
        <v>5</v>
      </c>
      <c r="AR20" s="69">
        <v>494.72</v>
      </c>
      <c r="AS20" s="42">
        <v>659.76</v>
      </c>
      <c r="AT20" s="43">
        <v>27.53</v>
      </c>
      <c r="AU20" s="43">
        <v>21.79</v>
      </c>
      <c r="AV20" s="43">
        <v>66.650000000000006</v>
      </c>
      <c r="AW20" s="42">
        <f>AR20+AS20+AT20+AU20+AV20</f>
        <v>1270.45</v>
      </c>
      <c r="AX20" s="43">
        <v>79.599999999999994</v>
      </c>
      <c r="AY20" s="42">
        <v>36.049999999999997</v>
      </c>
      <c r="AZ20" s="42">
        <f>AW20+AX20+AY20</f>
        <v>1386.1</v>
      </c>
      <c r="BA20" s="41"/>
      <c r="BB20" s="38">
        <f>AJ20+AP20+AZ20</f>
        <v>3928.9</v>
      </c>
      <c r="BC20" s="40"/>
      <c r="BD20" s="39"/>
      <c r="BE20" s="38">
        <f>K20+V20+AG20+AP20+AJ20+AZ20</f>
        <v>14167.699999999999</v>
      </c>
    </row>
    <row r="21" spans="1:57" s="1" customFormat="1" x14ac:dyDescent="0.2">
      <c r="A21" s="64">
        <v>16</v>
      </c>
      <c r="B21" s="67" t="s">
        <v>89</v>
      </c>
      <c r="C21" s="74" t="s">
        <v>8</v>
      </c>
      <c r="D21" s="42"/>
      <c r="E21" s="40"/>
      <c r="F21" s="42"/>
      <c r="G21" s="40"/>
      <c r="H21" s="42"/>
      <c r="I21" s="40"/>
      <c r="J21" s="53"/>
      <c r="K21" s="52"/>
      <c r="L21" s="39"/>
      <c r="M21" s="69">
        <v>1920</v>
      </c>
      <c r="N21" s="70">
        <v>1900</v>
      </c>
      <c r="O21" s="69">
        <v>1920</v>
      </c>
      <c r="P21" s="71"/>
      <c r="Q21" s="42">
        <f>O21+P21</f>
        <v>1920</v>
      </c>
      <c r="R21" s="41">
        <v>1874</v>
      </c>
      <c r="S21" s="69">
        <v>1920</v>
      </c>
      <c r="T21" s="41">
        <v>1914</v>
      </c>
      <c r="U21" s="47">
        <f>M21+Q21+S21</f>
        <v>5760</v>
      </c>
      <c r="V21" s="41">
        <f>N21+R21+T21</f>
        <v>5688</v>
      </c>
      <c r="W21" s="39">
        <f>U21-V21</f>
        <v>72</v>
      </c>
      <c r="X21" s="69">
        <v>1920</v>
      </c>
      <c r="Y21" s="70">
        <v>1886</v>
      </c>
      <c r="Z21" s="69">
        <v>1920</v>
      </c>
      <c r="AA21" s="71"/>
      <c r="AB21" s="42">
        <f>Z21+AA21</f>
        <v>1920</v>
      </c>
      <c r="AC21" s="70">
        <v>1828</v>
      </c>
      <c r="AD21" s="69">
        <v>1920</v>
      </c>
      <c r="AE21" s="41">
        <v>2038</v>
      </c>
      <c r="AF21" s="38">
        <f>X21+AB21+AD21</f>
        <v>5760</v>
      </c>
      <c r="AG21" s="38">
        <f>Y21+AC21+AE21</f>
        <v>5752</v>
      </c>
      <c r="AH21" s="51">
        <f>AF21-AG21</f>
        <v>8</v>
      </c>
      <c r="AI21" s="69">
        <v>1920</v>
      </c>
      <c r="AJ21" s="70">
        <v>1916</v>
      </c>
      <c r="AK21" s="47">
        <f>AI21-AJ21</f>
        <v>4</v>
      </c>
      <c r="AL21" s="69">
        <v>742.08</v>
      </c>
      <c r="AM21" s="69">
        <v>1177.92</v>
      </c>
      <c r="AN21" s="69"/>
      <c r="AO21" s="42">
        <f>AL21+AM21+AN21</f>
        <v>1920</v>
      </c>
      <c r="AP21" s="70">
        <v>1838</v>
      </c>
      <c r="AQ21" s="41">
        <f>AO21-AP21</f>
        <v>82</v>
      </c>
      <c r="AR21" s="69">
        <v>742.08</v>
      </c>
      <c r="AS21" s="42">
        <v>989.64</v>
      </c>
      <c r="AT21" s="43">
        <v>41.3</v>
      </c>
      <c r="AU21" s="43">
        <v>32.69</v>
      </c>
      <c r="AV21" s="43">
        <v>99.98</v>
      </c>
      <c r="AW21" s="42">
        <f>AR21+AS21+AT21+AU21+AV21</f>
        <v>1905.69</v>
      </c>
      <c r="AX21" s="43">
        <v>119.4</v>
      </c>
      <c r="AY21" s="42"/>
      <c r="AZ21" s="42">
        <f>AW21+AX21+AY21</f>
        <v>2025.0900000000001</v>
      </c>
      <c r="BA21" s="41"/>
      <c r="BB21" s="38">
        <f>AJ21+AP21+AZ21</f>
        <v>5779.09</v>
      </c>
      <c r="BC21" s="40"/>
      <c r="BD21" s="39"/>
      <c r="BE21" s="38">
        <f>K21+V21+AG21+AP21+AJ21+AZ21</f>
        <v>17219.09</v>
      </c>
    </row>
    <row r="22" spans="1:57" s="1" customFormat="1" x14ac:dyDescent="0.2">
      <c r="A22" s="56">
        <v>17</v>
      </c>
      <c r="B22" s="65" t="s">
        <v>88</v>
      </c>
      <c r="C22" s="65" t="s">
        <v>8</v>
      </c>
      <c r="D22" s="42">
        <v>1295.5999999999999</v>
      </c>
      <c r="E22" s="40">
        <v>1268</v>
      </c>
      <c r="F22" s="42">
        <f>D22</f>
        <v>1295.5999999999999</v>
      </c>
      <c r="G22" s="40">
        <v>1282</v>
      </c>
      <c r="H22" s="42">
        <f>D22</f>
        <v>1295.5999999999999</v>
      </c>
      <c r="I22" s="40">
        <v>1326</v>
      </c>
      <c r="J22" s="53">
        <f>D22+F22+H22</f>
        <v>3886.7999999999997</v>
      </c>
      <c r="K22" s="52">
        <f>E22+G22+I22</f>
        <v>3876</v>
      </c>
      <c r="L22" s="51">
        <f>J22-K22</f>
        <v>10.799999999999727</v>
      </c>
      <c r="M22" s="69">
        <f>1280+3</f>
        <v>1283</v>
      </c>
      <c r="N22" s="70">
        <v>1283</v>
      </c>
      <c r="O22" s="69">
        <v>1280</v>
      </c>
      <c r="P22" s="71">
        <v>34.630000000000003</v>
      </c>
      <c r="Q22" s="42">
        <f>O22+P22-3</f>
        <v>1311.63</v>
      </c>
      <c r="R22" s="41">
        <v>1303</v>
      </c>
      <c r="S22" s="69">
        <v>1280</v>
      </c>
      <c r="T22" s="41">
        <v>1211</v>
      </c>
      <c r="U22" s="47">
        <f>M22+Q22+S22</f>
        <v>3874.63</v>
      </c>
      <c r="V22" s="41">
        <f>N22+R22+T22</f>
        <v>3797</v>
      </c>
      <c r="W22" s="39">
        <f>U22-V22</f>
        <v>77.630000000000109</v>
      </c>
      <c r="X22" s="69">
        <v>1280</v>
      </c>
      <c r="Y22" s="70">
        <v>1268</v>
      </c>
      <c r="Z22" s="69">
        <v>1280</v>
      </c>
      <c r="AA22" s="71"/>
      <c r="AB22" s="42">
        <f>Z22+AA22</f>
        <v>1280</v>
      </c>
      <c r="AC22" s="70">
        <v>1267</v>
      </c>
      <c r="AD22" s="69">
        <v>1280</v>
      </c>
      <c r="AE22" s="41">
        <v>1289</v>
      </c>
      <c r="AF22" s="38">
        <f>X22+AB22+AD22</f>
        <v>3840</v>
      </c>
      <c r="AG22" s="38">
        <f>Y22+AC22+AE22</f>
        <v>3824</v>
      </c>
      <c r="AH22" s="51">
        <f>AF22-AG22</f>
        <v>16</v>
      </c>
      <c r="AI22" s="69">
        <v>1280</v>
      </c>
      <c r="AJ22" s="70">
        <v>1272</v>
      </c>
      <c r="AK22" s="47">
        <f>AI22-AJ22</f>
        <v>8</v>
      </c>
      <c r="AL22" s="69">
        <v>494.72</v>
      </c>
      <c r="AM22" s="69">
        <v>785.28</v>
      </c>
      <c r="AN22" s="69"/>
      <c r="AO22" s="42">
        <f>AL22+AM22+AN22</f>
        <v>1280</v>
      </c>
      <c r="AP22" s="70">
        <v>1276.2</v>
      </c>
      <c r="AQ22" s="47">
        <f>AO22-AP22</f>
        <v>3.7999999999999545</v>
      </c>
      <c r="AR22" s="69">
        <v>494.72</v>
      </c>
      <c r="AS22" s="42">
        <v>659.76</v>
      </c>
      <c r="AT22" s="43">
        <v>27.53</v>
      </c>
      <c r="AU22" s="43">
        <v>21.79</v>
      </c>
      <c r="AV22" s="43">
        <v>66.650000000000006</v>
      </c>
      <c r="AW22" s="42">
        <f>AR22+AS22+AT22+AU22+AV22</f>
        <v>1270.45</v>
      </c>
      <c r="AX22" s="43">
        <v>79.599999999999994</v>
      </c>
      <c r="AY22" s="42">
        <v>36.049999999999997</v>
      </c>
      <c r="AZ22" s="42">
        <f>AW22+AX22+AY22</f>
        <v>1386.1</v>
      </c>
      <c r="BA22" s="41"/>
      <c r="BB22" s="38">
        <f>AJ22+AP22+AZ22</f>
        <v>3934.2999999999997</v>
      </c>
      <c r="BC22" s="40"/>
      <c r="BD22" s="39"/>
      <c r="BE22" s="38">
        <f>K22+V22+AG22+AP22+AJ22+AZ22</f>
        <v>15431.300000000001</v>
      </c>
    </row>
    <row r="23" spans="1:57" s="1" customFormat="1" x14ac:dyDescent="0.2">
      <c r="A23" s="64">
        <v>18</v>
      </c>
      <c r="B23" s="65" t="s">
        <v>87</v>
      </c>
      <c r="C23" s="65" t="s">
        <v>11</v>
      </c>
      <c r="D23" s="42">
        <v>1619.49</v>
      </c>
      <c r="E23" s="40">
        <v>1604.8</v>
      </c>
      <c r="F23" s="42">
        <f>D23</f>
        <v>1619.49</v>
      </c>
      <c r="G23" s="40">
        <v>1591.4</v>
      </c>
      <c r="H23" s="42">
        <f>D23</f>
        <v>1619.49</v>
      </c>
      <c r="I23" s="40">
        <v>1648</v>
      </c>
      <c r="J23" s="53">
        <f>D23+F23+H23</f>
        <v>4858.47</v>
      </c>
      <c r="K23" s="52">
        <f>E23+G23+I23</f>
        <v>4844.2</v>
      </c>
      <c r="L23" s="51">
        <f>J23-K23</f>
        <v>14.270000000000437</v>
      </c>
      <c r="M23" s="69">
        <v>1600</v>
      </c>
      <c r="N23" s="70">
        <v>1468.6</v>
      </c>
      <c r="O23" s="69">
        <v>1600</v>
      </c>
      <c r="P23" s="71">
        <v>43.3</v>
      </c>
      <c r="Q23" s="42">
        <f>O23+P23</f>
        <v>1643.3</v>
      </c>
      <c r="R23" s="41">
        <v>1578.6</v>
      </c>
      <c r="S23" s="69">
        <v>1600</v>
      </c>
      <c r="T23" s="41">
        <v>1780</v>
      </c>
      <c r="U23" s="47">
        <f>M23+Q23+S23</f>
        <v>4843.3</v>
      </c>
      <c r="V23" s="41">
        <f>N23+R23+T23</f>
        <v>4827.2</v>
      </c>
      <c r="W23" s="51">
        <f>U23-V23</f>
        <v>16.100000000000364</v>
      </c>
      <c r="X23" s="69">
        <v>1600</v>
      </c>
      <c r="Y23" s="70">
        <v>1592</v>
      </c>
      <c r="Z23" s="69">
        <v>1600</v>
      </c>
      <c r="AA23" s="71">
        <v>62.9</v>
      </c>
      <c r="AB23" s="42">
        <f>Z23+AA23</f>
        <v>1662.9</v>
      </c>
      <c r="AC23" s="70">
        <v>1514</v>
      </c>
      <c r="AD23" s="69">
        <v>1600</v>
      </c>
      <c r="AE23" s="41">
        <v>1747.2</v>
      </c>
      <c r="AF23" s="38">
        <f>X23+AB23+AD23</f>
        <v>4862.8999999999996</v>
      </c>
      <c r="AG23" s="38">
        <f>Y23+AC23+AE23</f>
        <v>4853.2</v>
      </c>
      <c r="AH23" s="51">
        <f>AF23-AG23</f>
        <v>9.6999999999998181</v>
      </c>
      <c r="AI23" s="69">
        <v>1600</v>
      </c>
      <c r="AJ23" s="70">
        <v>1589.6</v>
      </c>
      <c r="AK23" s="47">
        <f>AI23-AJ23</f>
        <v>10.400000000000091</v>
      </c>
      <c r="AL23" s="69">
        <v>618.4</v>
      </c>
      <c r="AM23" s="69">
        <v>981.6</v>
      </c>
      <c r="AN23" s="69"/>
      <c r="AO23" s="42">
        <f>AL23+AM23+AN23</f>
        <v>1600</v>
      </c>
      <c r="AP23" s="70">
        <v>1592</v>
      </c>
      <c r="AQ23" s="47">
        <f>AO23-AP23</f>
        <v>8</v>
      </c>
      <c r="AR23" s="69">
        <v>618.4</v>
      </c>
      <c r="AS23" s="42">
        <v>824.7</v>
      </c>
      <c r="AT23" s="43">
        <v>34.409999999999997</v>
      </c>
      <c r="AU23" s="43">
        <v>27.23</v>
      </c>
      <c r="AV23" s="43">
        <v>83.31</v>
      </c>
      <c r="AW23" s="42">
        <f>AR23+AS23+AT23+AU23+AV23</f>
        <v>1588.05</v>
      </c>
      <c r="AX23" s="43">
        <v>99.5</v>
      </c>
      <c r="AY23" s="42">
        <v>45.08</v>
      </c>
      <c r="AZ23" s="42">
        <f>AW23+AX23+AY23</f>
        <v>1732.6299999999999</v>
      </c>
      <c r="BA23" s="41"/>
      <c r="BB23" s="38">
        <f>AJ23+AP23+AZ23</f>
        <v>4914.2299999999996</v>
      </c>
      <c r="BC23" s="40"/>
      <c r="BD23" s="39"/>
      <c r="BE23" s="38">
        <f>K23+V23+AG23+AP23+AJ23+AZ23</f>
        <v>19438.829999999998</v>
      </c>
    </row>
    <row r="24" spans="1:57" s="1" customFormat="1" x14ac:dyDescent="0.2">
      <c r="A24" s="56">
        <v>19</v>
      </c>
      <c r="B24" s="65" t="s">
        <v>86</v>
      </c>
      <c r="C24" s="65" t="s">
        <v>8</v>
      </c>
      <c r="D24" s="42">
        <v>1295.5999999999999</v>
      </c>
      <c r="E24" s="40">
        <v>1284</v>
      </c>
      <c r="F24" s="42">
        <f>D24</f>
        <v>1295.5999999999999</v>
      </c>
      <c r="G24" s="40">
        <v>1283</v>
      </c>
      <c r="H24" s="42">
        <f>D24</f>
        <v>1295.5999999999999</v>
      </c>
      <c r="I24" s="40">
        <v>1307</v>
      </c>
      <c r="J24" s="53">
        <f>D24+F24+H24</f>
        <v>3886.7999999999997</v>
      </c>
      <c r="K24" s="52">
        <f>E24+G24+I24</f>
        <v>3874</v>
      </c>
      <c r="L24" s="51">
        <f>J24-K24</f>
        <v>12.799999999999727</v>
      </c>
      <c r="M24" s="69">
        <v>1280</v>
      </c>
      <c r="N24" s="70">
        <v>1267</v>
      </c>
      <c r="O24" s="69">
        <v>1280</v>
      </c>
      <c r="P24" s="71">
        <v>34.630000000000003</v>
      </c>
      <c r="Q24" s="42">
        <f>O24+P24</f>
        <v>1314.63</v>
      </c>
      <c r="R24" s="41">
        <v>1311</v>
      </c>
      <c r="S24" s="69">
        <v>1280</v>
      </c>
      <c r="T24" s="41">
        <v>1267</v>
      </c>
      <c r="U24" s="47">
        <f>M24+Q24+S24</f>
        <v>3874.63</v>
      </c>
      <c r="V24" s="41">
        <f>N24+R24+T24</f>
        <v>3845</v>
      </c>
      <c r="W24" s="39">
        <f>U24-V24</f>
        <v>29.630000000000109</v>
      </c>
      <c r="X24" s="69">
        <v>1280</v>
      </c>
      <c r="Y24" s="70">
        <v>1267</v>
      </c>
      <c r="Z24" s="69">
        <v>1280</v>
      </c>
      <c r="AA24" s="71"/>
      <c r="AB24" s="42">
        <f>Z24+AA24</f>
        <v>1280</v>
      </c>
      <c r="AC24" s="70">
        <v>1267</v>
      </c>
      <c r="AD24" s="69">
        <v>1280</v>
      </c>
      <c r="AE24" s="41">
        <v>1300</v>
      </c>
      <c r="AF24" s="38">
        <f>X24+AB24+AD24</f>
        <v>3840</v>
      </c>
      <c r="AG24" s="38">
        <f>Y24+AC24+AE24</f>
        <v>3834</v>
      </c>
      <c r="AH24" s="51">
        <f>AF24-AG24</f>
        <v>6</v>
      </c>
      <c r="AI24" s="69">
        <v>1280</v>
      </c>
      <c r="AJ24" s="70">
        <v>1267</v>
      </c>
      <c r="AK24" s="47">
        <f>AI24-AJ24</f>
        <v>13</v>
      </c>
      <c r="AL24" s="69">
        <v>494.72</v>
      </c>
      <c r="AM24" s="69">
        <v>785.28</v>
      </c>
      <c r="AN24" s="69"/>
      <c r="AO24" s="42">
        <f>AL24+AM24+AN24</f>
        <v>1280</v>
      </c>
      <c r="AP24" s="70">
        <v>1267</v>
      </c>
      <c r="AQ24" s="47">
        <f>AO24-AP24</f>
        <v>13</v>
      </c>
      <c r="AR24" s="69">
        <v>494.72</v>
      </c>
      <c r="AS24" s="42">
        <v>659.76</v>
      </c>
      <c r="AT24" s="43">
        <v>27.53</v>
      </c>
      <c r="AU24" s="43">
        <v>21.79</v>
      </c>
      <c r="AV24" s="43">
        <v>66.650000000000006</v>
      </c>
      <c r="AW24" s="42">
        <f>AR24+AS24+AT24+AU24+AV24</f>
        <v>1270.45</v>
      </c>
      <c r="AX24" s="43">
        <v>79.599999999999994</v>
      </c>
      <c r="AY24" s="42">
        <v>36.049999999999997</v>
      </c>
      <c r="AZ24" s="42">
        <f>AW24+AX24+AY24</f>
        <v>1386.1</v>
      </c>
      <c r="BA24" s="41"/>
      <c r="BB24" s="38">
        <f>AJ24+AP24+AZ24</f>
        <v>3920.1</v>
      </c>
      <c r="BC24" s="40"/>
      <c r="BD24" s="39"/>
      <c r="BE24" s="38">
        <f>K24+V24+AG24+AP24+AJ24+AZ24</f>
        <v>15473.1</v>
      </c>
    </row>
    <row r="25" spans="1:57" s="1" customFormat="1" x14ac:dyDescent="0.2">
      <c r="A25" s="64">
        <v>20</v>
      </c>
      <c r="B25" s="65" t="s">
        <v>85</v>
      </c>
      <c r="C25" s="65" t="s">
        <v>8</v>
      </c>
      <c r="D25" s="42">
        <v>1295.5999999999999</v>
      </c>
      <c r="E25" s="40">
        <v>1234</v>
      </c>
      <c r="F25" s="42">
        <f>D25</f>
        <v>1295.5999999999999</v>
      </c>
      <c r="G25" s="40">
        <v>1249</v>
      </c>
      <c r="H25" s="42">
        <f>D25</f>
        <v>1295.5999999999999</v>
      </c>
      <c r="I25" s="40">
        <v>1309</v>
      </c>
      <c r="J25" s="53">
        <f>D25+F25+H25</f>
        <v>3886.7999999999997</v>
      </c>
      <c r="K25" s="52">
        <f>E25+G25+I25</f>
        <v>3792</v>
      </c>
      <c r="L25" s="39">
        <f>J25-K25</f>
        <v>94.799999999999727</v>
      </c>
      <c r="M25" s="69">
        <v>1280</v>
      </c>
      <c r="N25" s="70">
        <v>1234</v>
      </c>
      <c r="O25" s="69">
        <v>1280</v>
      </c>
      <c r="P25" s="71"/>
      <c r="Q25" s="42">
        <f>O25+P25+23</f>
        <v>1303</v>
      </c>
      <c r="R25" s="41">
        <v>1303</v>
      </c>
      <c r="S25" s="69">
        <f>1280-23</f>
        <v>1257</v>
      </c>
      <c r="T25" s="41">
        <v>1289</v>
      </c>
      <c r="U25" s="47">
        <f>M25+Q25+S25</f>
        <v>3840</v>
      </c>
      <c r="V25" s="41">
        <f>N25+R25+T25</f>
        <v>3826</v>
      </c>
      <c r="W25" s="51">
        <f>U25-V25</f>
        <v>14</v>
      </c>
      <c r="X25" s="69">
        <v>1280</v>
      </c>
      <c r="Y25" s="70">
        <v>1208</v>
      </c>
      <c r="Z25" s="69">
        <v>1280</v>
      </c>
      <c r="AA25" s="71">
        <v>50.32</v>
      </c>
      <c r="AB25" s="42">
        <f>Z25+AA25</f>
        <v>1330.32</v>
      </c>
      <c r="AC25" s="70">
        <v>1234</v>
      </c>
      <c r="AD25" s="69">
        <v>1280</v>
      </c>
      <c r="AE25" s="41">
        <v>1303</v>
      </c>
      <c r="AF25" s="38">
        <f>X25+AB25+AD25</f>
        <v>3890.3199999999997</v>
      </c>
      <c r="AG25" s="38">
        <f>Y25+AC25+AE25</f>
        <v>3745</v>
      </c>
      <c r="AH25" s="39">
        <f>AF25-AG25</f>
        <v>145.31999999999971</v>
      </c>
      <c r="AI25" s="69">
        <v>1280</v>
      </c>
      <c r="AJ25" s="70">
        <v>1253</v>
      </c>
      <c r="AK25" s="41">
        <f>AI25-AJ25</f>
        <v>27</v>
      </c>
      <c r="AL25" s="69">
        <v>494.72</v>
      </c>
      <c r="AM25" s="69">
        <v>785.28</v>
      </c>
      <c r="AN25" s="69"/>
      <c r="AO25" s="42">
        <f>AL25+AM25+AN25</f>
        <v>1280</v>
      </c>
      <c r="AP25" s="70">
        <v>787</v>
      </c>
      <c r="AQ25" s="41">
        <f>AO25-AP25</f>
        <v>493</v>
      </c>
      <c r="AR25" s="69">
        <v>494.72</v>
      </c>
      <c r="AS25" s="42">
        <v>659.76</v>
      </c>
      <c r="AT25" s="43">
        <v>0</v>
      </c>
      <c r="AU25" s="43">
        <v>21.79</v>
      </c>
      <c r="AV25" s="43"/>
      <c r="AW25" s="42">
        <f>AR25+AS25+AT25+AU25+AV25</f>
        <v>1176.27</v>
      </c>
      <c r="AX25" s="43">
        <v>79.599999999999994</v>
      </c>
      <c r="AY25" s="42"/>
      <c r="AZ25" s="42">
        <f>AW25+AX25+AY25+20</f>
        <v>1275.8699999999999</v>
      </c>
      <c r="BA25" s="41"/>
      <c r="BB25" s="38">
        <f>AJ25+AP25+AZ25</f>
        <v>3315.87</v>
      </c>
      <c r="BC25" s="40"/>
      <c r="BD25" s="39"/>
      <c r="BE25" s="38">
        <f>K25+V25+AG25+AP25+AJ25+AZ25</f>
        <v>14678.869999999999</v>
      </c>
    </row>
    <row r="26" spans="1:57" s="1" customFormat="1" x14ac:dyDescent="0.2">
      <c r="A26" s="56">
        <v>21</v>
      </c>
      <c r="B26" s="65" t="s">
        <v>84</v>
      </c>
      <c r="C26" s="65" t="s">
        <v>8</v>
      </c>
      <c r="D26" s="42">
        <v>1295.5999999999999</v>
      </c>
      <c r="E26" s="40">
        <v>1281.5999999999999</v>
      </c>
      <c r="F26" s="42">
        <f>D26</f>
        <v>1295.5999999999999</v>
      </c>
      <c r="G26" s="40">
        <v>1287.8</v>
      </c>
      <c r="H26" s="42">
        <f>D26</f>
        <v>1295.5999999999999</v>
      </c>
      <c r="I26" s="40">
        <v>1303.5999999999999</v>
      </c>
      <c r="J26" s="53">
        <f>D26+F26+H26</f>
        <v>3886.7999999999997</v>
      </c>
      <c r="K26" s="52">
        <f>E26+G26+I26</f>
        <v>3872.9999999999995</v>
      </c>
      <c r="L26" s="51">
        <f>J26-K26</f>
        <v>13.800000000000182</v>
      </c>
      <c r="M26" s="69">
        <v>1280</v>
      </c>
      <c r="N26" s="70">
        <v>1274</v>
      </c>
      <c r="O26" s="69">
        <v>1280</v>
      </c>
      <c r="P26" s="71">
        <v>34.630000000000003</v>
      </c>
      <c r="Q26" s="42">
        <f>O26+P26</f>
        <v>1314.63</v>
      </c>
      <c r="R26" s="41">
        <v>1314</v>
      </c>
      <c r="S26" s="69">
        <v>1280</v>
      </c>
      <c r="T26" s="41">
        <v>1285.4000000000001</v>
      </c>
      <c r="U26" s="47">
        <f>M26+Q26+S26</f>
        <v>3874.63</v>
      </c>
      <c r="V26" s="41">
        <f>N26+R26+T26</f>
        <v>3873.4</v>
      </c>
      <c r="W26" s="51">
        <f>U26-V26</f>
        <v>1.2300000000000182</v>
      </c>
      <c r="X26" s="69">
        <v>1280</v>
      </c>
      <c r="Y26" s="70">
        <v>1275</v>
      </c>
      <c r="Z26" s="69">
        <v>1280</v>
      </c>
      <c r="AA26" s="71">
        <v>50.32</v>
      </c>
      <c r="AB26" s="42">
        <f>Z26+AA26</f>
        <v>1330.32</v>
      </c>
      <c r="AC26" s="70">
        <v>1328</v>
      </c>
      <c r="AD26" s="69">
        <v>1280</v>
      </c>
      <c r="AE26" s="41">
        <v>1278.2</v>
      </c>
      <c r="AF26" s="38">
        <f>X26+AB26+AD26</f>
        <v>3890.3199999999997</v>
      </c>
      <c r="AG26" s="38">
        <f>Y26+AC26+AE26</f>
        <v>3881.2</v>
      </c>
      <c r="AH26" s="51">
        <f>AF26-AG26</f>
        <v>9.1199999999998909</v>
      </c>
      <c r="AI26" s="69">
        <v>1280</v>
      </c>
      <c r="AJ26" s="70">
        <v>1267.8</v>
      </c>
      <c r="AK26" s="47">
        <f>AI26-AJ26</f>
        <v>12.200000000000045</v>
      </c>
      <c r="AL26" s="69">
        <v>494.72</v>
      </c>
      <c r="AM26" s="69">
        <v>785.28</v>
      </c>
      <c r="AN26" s="69"/>
      <c r="AO26" s="42">
        <f>AL26+AM26+AN26</f>
        <v>1280</v>
      </c>
      <c r="AP26" s="70">
        <v>1274.8</v>
      </c>
      <c r="AQ26" s="47">
        <f>AO26-AP26</f>
        <v>5.2000000000000455</v>
      </c>
      <c r="AR26" s="69">
        <v>494.72</v>
      </c>
      <c r="AS26" s="42">
        <v>659.76</v>
      </c>
      <c r="AT26" s="43">
        <v>27.53</v>
      </c>
      <c r="AU26" s="43">
        <v>21.79</v>
      </c>
      <c r="AV26" s="43">
        <v>66.650000000000006</v>
      </c>
      <c r="AW26" s="42">
        <f>AR26+AS26+AT26+AU26+AV26</f>
        <v>1270.45</v>
      </c>
      <c r="AX26" s="43">
        <v>79.599999999999994</v>
      </c>
      <c r="AY26" s="42">
        <v>36.049999999999997</v>
      </c>
      <c r="AZ26" s="42">
        <f>AW26+AX26+AY26</f>
        <v>1386.1</v>
      </c>
      <c r="BA26" s="41"/>
      <c r="BB26" s="38">
        <f>AJ26+AP26+AZ26</f>
        <v>3928.7</v>
      </c>
      <c r="BC26" s="40"/>
      <c r="BD26" s="39"/>
      <c r="BE26" s="38">
        <f>K26+V26+AG26+AP26+AJ26+AZ26</f>
        <v>15556.299999999997</v>
      </c>
    </row>
    <row r="27" spans="1:57" s="1" customFormat="1" x14ac:dyDescent="0.2">
      <c r="A27" s="64">
        <v>22</v>
      </c>
      <c r="B27" s="75" t="s">
        <v>83</v>
      </c>
      <c r="C27" s="75" t="s">
        <v>8</v>
      </c>
      <c r="D27" s="42">
        <v>1943.4</v>
      </c>
      <c r="E27" s="40">
        <v>1926</v>
      </c>
      <c r="F27" s="42">
        <f>D27</f>
        <v>1943.4</v>
      </c>
      <c r="G27" s="40">
        <v>1932</v>
      </c>
      <c r="H27" s="42">
        <f>D27</f>
        <v>1943.4</v>
      </c>
      <c r="I27" s="40">
        <v>1936</v>
      </c>
      <c r="J27" s="53">
        <f>D27+F27+H27</f>
        <v>5830.2000000000007</v>
      </c>
      <c r="K27" s="52">
        <f>E27+G27+I27</f>
        <v>5794</v>
      </c>
      <c r="L27" s="39">
        <f>J27-K27</f>
        <v>36.200000000000728</v>
      </c>
      <c r="M27" s="69">
        <v>1920</v>
      </c>
      <c r="N27" s="70">
        <v>1910</v>
      </c>
      <c r="O27" s="69">
        <v>1920</v>
      </c>
      <c r="P27" s="71"/>
      <c r="Q27" s="42">
        <f>O27+P27</f>
        <v>1920</v>
      </c>
      <c r="R27" s="41">
        <v>1907</v>
      </c>
      <c r="S27" s="69">
        <v>1920</v>
      </c>
      <c r="T27" s="41">
        <v>1918</v>
      </c>
      <c r="U27" s="47">
        <f>M27+Q27+S27</f>
        <v>5760</v>
      </c>
      <c r="V27" s="41">
        <f>N27+R27+T27</f>
        <v>5735</v>
      </c>
      <c r="W27" s="39">
        <f>U27-V27</f>
        <v>25</v>
      </c>
      <c r="X27" s="69">
        <v>1920</v>
      </c>
      <c r="Y27" s="70">
        <v>1907</v>
      </c>
      <c r="Z27" s="69">
        <v>1920</v>
      </c>
      <c r="AA27" s="71"/>
      <c r="AB27" s="42">
        <f>Z27+AA27</f>
        <v>1920</v>
      </c>
      <c r="AC27" s="70">
        <v>1904</v>
      </c>
      <c r="AD27" s="69">
        <v>1920</v>
      </c>
      <c r="AE27" s="41">
        <v>1906</v>
      </c>
      <c r="AF27" s="38">
        <f>X27+AB27+AD27</f>
        <v>5760</v>
      </c>
      <c r="AG27" s="38">
        <f>Y27+AC27+AE27</f>
        <v>5717</v>
      </c>
      <c r="AH27" s="39">
        <f>AF27-AG27</f>
        <v>43</v>
      </c>
      <c r="AI27" s="69">
        <v>1920</v>
      </c>
      <c r="AJ27" s="70">
        <v>1916</v>
      </c>
      <c r="AK27" s="47">
        <f>AI27-AJ27</f>
        <v>4</v>
      </c>
      <c r="AL27" s="69">
        <v>742.08</v>
      </c>
      <c r="AM27" s="69">
        <v>1177.92</v>
      </c>
      <c r="AN27" s="69"/>
      <c r="AO27" s="42">
        <f>AL27+AM27+AN27</f>
        <v>1920</v>
      </c>
      <c r="AP27" s="70">
        <v>1920</v>
      </c>
      <c r="AQ27" s="47">
        <f>AO27-AP27</f>
        <v>0</v>
      </c>
      <c r="AR27" s="69">
        <v>742.08</v>
      </c>
      <c r="AS27" s="42">
        <v>989.64</v>
      </c>
      <c r="AT27" s="43">
        <v>0</v>
      </c>
      <c r="AU27" s="43">
        <v>32.69</v>
      </c>
      <c r="AV27" s="43">
        <v>99.98</v>
      </c>
      <c r="AW27" s="42">
        <f>AR27+AS27+AT27+AU27+AV27</f>
        <v>1864.39</v>
      </c>
      <c r="AX27" s="43">
        <v>119.4</v>
      </c>
      <c r="AY27" s="42">
        <v>54.08</v>
      </c>
      <c r="AZ27" s="42">
        <f>AW27+AX27+AY27</f>
        <v>2037.8700000000001</v>
      </c>
      <c r="BA27" s="41"/>
      <c r="BB27" s="38">
        <f>AJ27+AP27+AZ27</f>
        <v>5873.87</v>
      </c>
      <c r="BC27" s="40"/>
      <c r="BD27" s="39"/>
      <c r="BE27" s="38">
        <f>K27+V27+AG27+AP27+AJ27+AZ27</f>
        <v>23119.87</v>
      </c>
    </row>
    <row r="28" spans="1:57" s="1" customFormat="1" x14ac:dyDescent="0.2">
      <c r="A28" s="56">
        <v>23</v>
      </c>
      <c r="B28" s="65" t="s">
        <v>82</v>
      </c>
      <c r="C28" s="65" t="s">
        <v>8</v>
      </c>
      <c r="D28" s="42">
        <v>1295.5999999999999</v>
      </c>
      <c r="E28" s="40">
        <v>1279</v>
      </c>
      <c r="F28" s="42">
        <f>D28</f>
        <v>1295.5999999999999</v>
      </c>
      <c r="G28" s="40">
        <v>1275</v>
      </c>
      <c r="H28" s="42">
        <f>D28</f>
        <v>1295.5999999999999</v>
      </c>
      <c r="I28" s="40">
        <v>1314</v>
      </c>
      <c r="J28" s="53">
        <f>D28+F28+H28</f>
        <v>3886.7999999999997</v>
      </c>
      <c r="K28" s="52">
        <f>E28+G28+I28</f>
        <v>3868</v>
      </c>
      <c r="L28" s="51">
        <f>J28-K28</f>
        <v>18.799999999999727</v>
      </c>
      <c r="M28" s="69">
        <f>1280+4</f>
        <v>1284</v>
      </c>
      <c r="N28" s="70">
        <v>1284</v>
      </c>
      <c r="O28" s="69">
        <v>1280</v>
      </c>
      <c r="P28" s="71">
        <v>34.630000000000003</v>
      </c>
      <c r="Q28" s="42">
        <f>O28+P28-4</f>
        <v>1310.6300000000001</v>
      </c>
      <c r="R28" s="41">
        <v>1284</v>
      </c>
      <c r="S28" s="69">
        <v>1280</v>
      </c>
      <c r="T28" s="41">
        <v>1305</v>
      </c>
      <c r="U28" s="47">
        <f>M28+Q28+S28</f>
        <v>3874.63</v>
      </c>
      <c r="V28" s="41">
        <f>N28+R28+T28</f>
        <v>3873</v>
      </c>
      <c r="W28" s="51">
        <f>U28-V28</f>
        <v>1.6300000000001091</v>
      </c>
      <c r="X28" s="69">
        <v>1280</v>
      </c>
      <c r="Y28" s="70">
        <v>1260</v>
      </c>
      <c r="Z28" s="69">
        <v>1280</v>
      </c>
      <c r="AA28" s="71">
        <v>50.32</v>
      </c>
      <c r="AB28" s="42">
        <f>Z28+AA28</f>
        <v>1330.32</v>
      </c>
      <c r="AC28" s="70">
        <v>1299</v>
      </c>
      <c r="AD28" s="69">
        <v>1280</v>
      </c>
      <c r="AE28" s="41">
        <v>1260</v>
      </c>
      <c r="AF28" s="38">
        <f>X28+AB28+AD28</f>
        <v>3890.3199999999997</v>
      </c>
      <c r="AG28" s="38">
        <f>Y28+AC28+AE28</f>
        <v>3819</v>
      </c>
      <c r="AH28" s="39">
        <f>AF28-AG28</f>
        <v>71.319999999999709</v>
      </c>
      <c r="AI28" s="69">
        <v>1280</v>
      </c>
      <c r="AJ28" s="70">
        <v>1190</v>
      </c>
      <c r="AK28" s="41">
        <f>AI28-AJ28</f>
        <v>90</v>
      </c>
      <c r="AL28" s="69">
        <v>494.72</v>
      </c>
      <c r="AM28" s="69">
        <v>785.28</v>
      </c>
      <c r="AN28" s="69"/>
      <c r="AO28" s="42">
        <f>AL28+AM28+AN28</f>
        <v>1280</v>
      </c>
      <c r="AP28" s="70">
        <v>1275</v>
      </c>
      <c r="AQ28" s="47">
        <f>AO28-AP28</f>
        <v>5</v>
      </c>
      <c r="AR28" s="69">
        <v>494.72</v>
      </c>
      <c r="AS28" s="42">
        <v>659.76</v>
      </c>
      <c r="AT28" s="43">
        <v>0</v>
      </c>
      <c r="AU28" s="43">
        <v>21.79</v>
      </c>
      <c r="AV28" s="43"/>
      <c r="AW28" s="42">
        <f>AR28+AS28+AT28+AU28+AV28</f>
        <v>1176.27</v>
      </c>
      <c r="AX28" s="43">
        <v>79.599999999999994</v>
      </c>
      <c r="AY28" s="42">
        <v>36.049999999999997</v>
      </c>
      <c r="AZ28" s="42">
        <f>AW28+AX28+AY28</f>
        <v>1291.9199999999998</v>
      </c>
      <c r="BA28" s="41"/>
      <c r="BB28" s="38">
        <f>AJ28+AP28+AZ28</f>
        <v>3756.92</v>
      </c>
      <c r="BC28" s="40"/>
      <c r="BD28" s="39"/>
      <c r="BE28" s="38">
        <f>K28+V28+AG28+AP28+AJ28+AZ28</f>
        <v>15316.92</v>
      </c>
    </row>
    <row r="29" spans="1:57" s="1" customFormat="1" x14ac:dyDescent="0.2">
      <c r="A29" s="64">
        <v>24</v>
      </c>
      <c r="B29" s="65" t="s">
        <v>81</v>
      </c>
      <c r="C29" s="65" t="s">
        <v>11</v>
      </c>
      <c r="D29" s="42">
        <v>1619.49</v>
      </c>
      <c r="E29" s="40">
        <v>1609.8</v>
      </c>
      <c r="F29" s="42">
        <f>D29</f>
        <v>1619.49</v>
      </c>
      <c r="G29" s="40">
        <v>1616</v>
      </c>
      <c r="H29" s="42">
        <f>D29</f>
        <v>1619.49</v>
      </c>
      <c r="I29" s="40">
        <v>1609.8</v>
      </c>
      <c r="J29" s="53">
        <f>D29+F29+H29</f>
        <v>4858.47</v>
      </c>
      <c r="K29" s="52">
        <f>E29+G29+I29</f>
        <v>4835.6000000000004</v>
      </c>
      <c r="L29" s="39">
        <f>J29-K29</f>
        <v>22.869999999999891</v>
      </c>
      <c r="M29" s="69">
        <f>1600+129.8</f>
        <v>1729.8</v>
      </c>
      <c r="N29" s="70">
        <v>1729.8</v>
      </c>
      <c r="O29" s="69">
        <v>1600</v>
      </c>
      <c r="P29" s="71"/>
      <c r="Q29" s="42">
        <f>O29+P29-129.8</f>
        <v>1470.2</v>
      </c>
      <c r="R29" s="41">
        <v>1442.6</v>
      </c>
      <c r="S29" s="69">
        <v>1600</v>
      </c>
      <c r="T29" s="41">
        <v>1621.8</v>
      </c>
      <c r="U29" s="47">
        <f>M29+Q29+S29</f>
        <v>4800</v>
      </c>
      <c r="V29" s="41">
        <f>N29+R29+T29</f>
        <v>4794.2</v>
      </c>
      <c r="W29" s="51">
        <f>U29-V29</f>
        <v>5.8000000000001819</v>
      </c>
      <c r="X29" s="69">
        <f>1600+89.6</f>
        <v>1689.6</v>
      </c>
      <c r="Y29" s="70">
        <v>1689.6</v>
      </c>
      <c r="Z29" s="69">
        <v>1600</v>
      </c>
      <c r="AA29" s="71">
        <v>62.9</v>
      </c>
      <c r="AB29" s="42">
        <f>Z29+AA29-89.6+100.5</f>
        <v>1673.8000000000002</v>
      </c>
      <c r="AC29" s="70">
        <v>1673.8</v>
      </c>
      <c r="AD29" s="69">
        <f>1600-100.5</f>
        <v>1499.5</v>
      </c>
      <c r="AE29" s="41">
        <v>1498.8</v>
      </c>
      <c r="AF29" s="38">
        <f>X29+AB29+AD29</f>
        <v>4862.8999999999996</v>
      </c>
      <c r="AG29" s="38">
        <f>Y29+AC29+AE29</f>
        <v>4862.2</v>
      </c>
      <c r="AH29" s="51">
        <f>AF29-AG29</f>
        <v>0.6999999999998181</v>
      </c>
      <c r="AI29" s="69">
        <v>1600</v>
      </c>
      <c r="AJ29" s="70">
        <v>1596.6</v>
      </c>
      <c r="AK29" s="47">
        <f>AI29-AJ29</f>
        <v>3.4000000000000909</v>
      </c>
      <c r="AL29" s="69">
        <v>618.4</v>
      </c>
      <c r="AM29" s="69">
        <v>981.6</v>
      </c>
      <c r="AN29" s="69"/>
      <c r="AO29" s="42">
        <f>AL29+AM29+AN29</f>
        <v>1600</v>
      </c>
      <c r="AP29" s="70">
        <v>1593</v>
      </c>
      <c r="AQ29" s="47">
        <f>AO29-AP29</f>
        <v>7</v>
      </c>
      <c r="AR29" s="69">
        <v>618.4</v>
      </c>
      <c r="AS29" s="42">
        <v>824.7</v>
      </c>
      <c r="AT29" s="43">
        <v>34.409999999999997</v>
      </c>
      <c r="AU29" s="43">
        <v>27.23</v>
      </c>
      <c r="AV29" s="43">
        <v>83.31</v>
      </c>
      <c r="AW29" s="42">
        <f>AR29+AS29+AT29+AU29+AV29</f>
        <v>1588.05</v>
      </c>
      <c r="AX29" s="43">
        <v>99.5</v>
      </c>
      <c r="AY29" s="42">
        <v>45.08</v>
      </c>
      <c r="AZ29" s="42">
        <f>AW29+AX29+AY29</f>
        <v>1732.6299999999999</v>
      </c>
      <c r="BA29" s="41"/>
      <c r="BB29" s="38">
        <f>AJ29+AP29+AZ29</f>
        <v>4922.2299999999996</v>
      </c>
      <c r="BC29" s="40"/>
      <c r="BD29" s="39"/>
      <c r="BE29" s="38">
        <f>K29+V29+AG29+AP29+AJ29+AZ29</f>
        <v>19414.23</v>
      </c>
    </row>
    <row r="30" spans="1:57" s="1" customFormat="1" x14ac:dyDescent="0.2">
      <c r="A30" s="56">
        <v>25</v>
      </c>
      <c r="B30" s="65" t="s">
        <v>80</v>
      </c>
      <c r="C30" s="65" t="s">
        <v>11</v>
      </c>
      <c r="D30" s="42">
        <v>1619.49</v>
      </c>
      <c r="E30" s="40">
        <v>1609.4</v>
      </c>
      <c r="F30" s="42">
        <f>D30</f>
        <v>1619.49</v>
      </c>
      <c r="G30" s="40">
        <v>1617.6</v>
      </c>
      <c r="H30" s="42">
        <f>D30</f>
        <v>1619.49</v>
      </c>
      <c r="I30" s="40">
        <v>1609.8</v>
      </c>
      <c r="J30" s="53">
        <f>D30+F30+H30</f>
        <v>4858.47</v>
      </c>
      <c r="K30" s="52">
        <f>E30+G30+I30</f>
        <v>4836.8</v>
      </c>
      <c r="L30" s="39">
        <f>J30-K30</f>
        <v>21.670000000000073</v>
      </c>
      <c r="M30" s="69">
        <f>1600+111.8</f>
        <v>1711.8</v>
      </c>
      <c r="N30" s="70">
        <v>1711.8</v>
      </c>
      <c r="O30" s="69">
        <v>1600</v>
      </c>
      <c r="P30" s="71"/>
      <c r="Q30" s="42">
        <f>O30+P30-111.8+121.6</f>
        <v>1609.8</v>
      </c>
      <c r="R30" s="41">
        <v>1609.8</v>
      </c>
      <c r="S30" s="69">
        <f>1600-121.6</f>
        <v>1478.4</v>
      </c>
      <c r="T30" s="41">
        <v>1477.2</v>
      </c>
      <c r="U30" s="47">
        <f>M30+Q30+S30</f>
        <v>4800</v>
      </c>
      <c r="V30" s="41">
        <f>N30+R30+T30</f>
        <v>4798.8</v>
      </c>
      <c r="W30" s="51">
        <f>U30-V30</f>
        <v>1.1999999999998181</v>
      </c>
      <c r="X30" s="69">
        <f>1600+9.8</f>
        <v>1609.8</v>
      </c>
      <c r="Y30" s="70">
        <v>1609.8</v>
      </c>
      <c r="Z30" s="69">
        <v>1600</v>
      </c>
      <c r="AA30" s="71">
        <v>62.9</v>
      </c>
      <c r="AB30" s="42">
        <f>Z30+AA30-9.8+58.7</f>
        <v>1711.8000000000002</v>
      </c>
      <c r="AC30" s="70">
        <v>1711.8</v>
      </c>
      <c r="AD30" s="69">
        <f>1600-58.7</f>
        <v>1541.3</v>
      </c>
      <c r="AE30" s="41">
        <v>1530</v>
      </c>
      <c r="AF30" s="38">
        <f>X30+AB30+AD30</f>
        <v>4862.9000000000005</v>
      </c>
      <c r="AG30" s="38">
        <f>Y30+AC30+AE30</f>
        <v>4851.6000000000004</v>
      </c>
      <c r="AH30" s="51">
        <f>AF30-AG30</f>
        <v>11.300000000000182</v>
      </c>
      <c r="AI30" s="69">
        <v>1600</v>
      </c>
      <c r="AJ30" s="70">
        <v>1569.8</v>
      </c>
      <c r="AK30" s="41">
        <f>AI30-AJ30</f>
        <v>30.200000000000045</v>
      </c>
      <c r="AL30" s="69">
        <v>618.4</v>
      </c>
      <c r="AM30" s="69">
        <v>981.6</v>
      </c>
      <c r="AN30" s="69"/>
      <c r="AO30" s="42">
        <f>AL30+AM30+AN30</f>
        <v>1600</v>
      </c>
      <c r="AP30" s="70">
        <v>1591.8</v>
      </c>
      <c r="AQ30" s="47">
        <f>AO30-AP30</f>
        <v>8.2000000000000455</v>
      </c>
      <c r="AR30" s="69">
        <v>618.4</v>
      </c>
      <c r="AS30" s="42">
        <v>824.7</v>
      </c>
      <c r="AT30" s="43">
        <v>34.409999999999997</v>
      </c>
      <c r="AU30" s="43">
        <v>27.23</v>
      </c>
      <c r="AV30" s="43"/>
      <c r="AW30" s="42">
        <f>AR30+AS30+AT30+AU30+AV30</f>
        <v>1504.74</v>
      </c>
      <c r="AX30" s="43">
        <v>99.5</v>
      </c>
      <c r="AY30" s="42">
        <v>45.08</v>
      </c>
      <c r="AZ30" s="42">
        <f>AW30+AX30+AY30</f>
        <v>1649.32</v>
      </c>
      <c r="BA30" s="41"/>
      <c r="BB30" s="38">
        <f>AJ30+AP30+AZ30</f>
        <v>4810.92</v>
      </c>
      <c r="BC30" s="40"/>
      <c r="BD30" s="39"/>
      <c r="BE30" s="38">
        <f>K30+V30+AG30+AP30+AJ30+AZ30</f>
        <v>19298.12</v>
      </c>
    </row>
    <row r="31" spans="1:57" s="1" customFormat="1" x14ac:dyDescent="0.2">
      <c r="A31" s="64">
        <v>26</v>
      </c>
      <c r="B31" s="74" t="s">
        <v>79</v>
      </c>
      <c r="C31" s="74" t="s">
        <v>8</v>
      </c>
      <c r="D31" s="42"/>
      <c r="E31" s="40"/>
      <c r="F31" s="42"/>
      <c r="G31" s="40"/>
      <c r="H31" s="42"/>
      <c r="I31" s="40"/>
      <c r="J31" s="53"/>
      <c r="K31" s="52"/>
      <c r="L31" s="39"/>
      <c r="M31" s="69">
        <v>1920</v>
      </c>
      <c r="N31" s="70">
        <v>1902.2</v>
      </c>
      <c r="O31" s="69">
        <v>1920</v>
      </c>
      <c r="P31" s="71"/>
      <c r="Q31" s="42">
        <f>O31+P31</f>
        <v>1920</v>
      </c>
      <c r="R31" s="41">
        <v>1919.2</v>
      </c>
      <c r="S31" s="69">
        <v>1920</v>
      </c>
      <c r="T31" s="41">
        <v>1938</v>
      </c>
      <c r="U31" s="47">
        <f>M31+Q31+S31</f>
        <v>5760</v>
      </c>
      <c r="V31" s="41">
        <f>N31+R31+T31</f>
        <v>5759.4</v>
      </c>
      <c r="W31" s="51">
        <f>U31-V31</f>
        <v>0.6000000000003638</v>
      </c>
      <c r="X31" s="69">
        <v>1920</v>
      </c>
      <c r="Y31" s="70">
        <v>1917</v>
      </c>
      <c r="Z31" s="69">
        <v>1920</v>
      </c>
      <c r="AA31" s="71">
        <v>75.48</v>
      </c>
      <c r="AB31" s="42">
        <f>Z31+AA31</f>
        <v>1995.48</v>
      </c>
      <c r="AC31" s="70">
        <v>1987</v>
      </c>
      <c r="AD31" s="69">
        <v>1920</v>
      </c>
      <c r="AE31" s="41">
        <v>1931.4</v>
      </c>
      <c r="AF31" s="38">
        <f>X31+AB31+AD31</f>
        <v>5835.48</v>
      </c>
      <c r="AG31" s="38">
        <f>Y31+AC31+AE31</f>
        <v>5835.4</v>
      </c>
      <c r="AH31" s="51">
        <f>AF31-AG31</f>
        <v>7.999999999992724E-2</v>
      </c>
      <c r="AI31" s="69">
        <v>1920</v>
      </c>
      <c r="AJ31" s="70">
        <v>1919.4</v>
      </c>
      <c r="AK31" s="47">
        <f>AI31-AJ31</f>
        <v>0.59999999999990905</v>
      </c>
      <c r="AL31" s="69">
        <v>742.08</v>
      </c>
      <c r="AM31" s="69">
        <v>1177.92</v>
      </c>
      <c r="AN31" s="69"/>
      <c r="AO31" s="42">
        <f>AL31+AM31+AN31</f>
        <v>1920</v>
      </c>
      <c r="AP31" s="70">
        <v>1919</v>
      </c>
      <c r="AQ31" s="47">
        <f>AO31-AP31</f>
        <v>1</v>
      </c>
      <c r="AR31" s="69">
        <v>742.08</v>
      </c>
      <c r="AS31" s="42">
        <v>989.64</v>
      </c>
      <c r="AT31" s="43">
        <v>41.3</v>
      </c>
      <c r="AU31" s="43">
        <v>32.69</v>
      </c>
      <c r="AV31" s="43">
        <v>99.98</v>
      </c>
      <c r="AW31" s="42">
        <f>AR31+AS31+AT31+AU31+AV31</f>
        <v>1905.69</v>
      </c>
      <c r="AX31" s="43">
        <v>119.4</v>
      </c>
      <c r="AY31" s="42">
        <v>54.08</v>
      </c>
      <c r="AZ31" s="42">
        <f>AW31+AX31+AY31</f>
        <v>2079.17</v>
      </c>
      <c r="BA31" s="41"/>
      <c r="BB31" s="38">
        <f>AJ31+AP31+AZ31</f>
        <v>5917.57</v>
      </c>
      <c r="BC31" s="40"/>
      <c r="BD31" s="39"/>
      <c r="BE31" s="38">
        <f>K31+V31+AG31+AP31+AJ31+AZ31</f>
        <v>17512.37</v>
      </c>
    </row>
    <row r="32" spans="1:57" s="1" customFormat="1" x14ac:dyDescent="0.2">
      <c r="A32" s="56">
        <v>27</v>
      </c>
      <c r="B32" s="65" t="s">
        <v>78</v>
      </c>
      <c r="C32" s="65" t="s">
        <v>8</v>
      </c>
      <c r="D32" s="42">
        <v>1295.5999999999999</v>
      </c>
      <c r="E32" s="40">
        <v>1287</v>
      </c>
      <c r="F32" s="42">
        <f>D32</f>
        <v>1295.5999999999999</v>
      </c>
      <c r="G32" s="40">
        <v>434</v>
      </c>
      <c r="H32" s="42">
        <f>D32</f>
        <v>1295.5999999999999</v>
      </c>
      <c r="I32" s="40">
        <v>2149</v>
      </c>
      <c r="J32" s="53">
        <f>D32+F32+H32</f>
        <v>3886.7999999999997</v>
      </c>
      <c r="K32" s="52">
        <f>E32+G32+I32</f>
        <v>3870</v>
      </c>
      <c r="L32" s="51">
        <f>J32-K32</f>
        <v>16.799999999999727</v>
      </c>
      <c r="M32" s="69">
        <v>1280</v>
      </c>
      <c r="N32" s="70">
        <v>1262</v>
      </c>
      <c r="O32" s="69">
        <v>1280</v>
      </c>
      <c r="P32" s="71">
        <v>34.630000000000003</v>
      </c>
      <c r="Q32" s="42">
        <f>O32+P32</f>
        <v>1314.63</v>
      </c>
      <c r="R32" s="41">
        <v>1212</v>
      </c>
      <c r="S32" s="69">
        <v>1280</v>
      </c>
      <c r="T32" s="41">
        <v>1381</v>
      </c>
      <c r="U32" s="47">
        <f>M32+Q32+S32</f>
        <v>3874.63</v>
      </c>
      <c r="V32" s="41">
        <f>N32+R32+T32</f>
        <v>3855</v>
      </c>
      <c r="W32" s="51">
        <f>U32-V32</f>
        <v>19.630000000000109</v>
      </c>
      <c r="X32" s="69">
        <v>1280</v>
      </c>
      <c r="Y32" s="70">
        <v>1252</v>
      </c>
      <c r="Z32" s="69">
        <v>1280</v>
      </c>
      <c r="AA32" s="71">
        <v>50.32</v>
      </c>
      <c r="AB32" s="42">
        <f>Z32+AA32</f>
        <v>1330.32</v>
      </c>
      <c r="AC32" s="70">
        <v>1313</v>
      </c>
      <c r="AD32" s="69">
        <v>1280</v>
      </c>
      <c r="AE32" s="41">
        <v>1300</v>
      </c>
      <c r="AF32" s="38">
        <f>X32+AB32+AD32</f>
        <v>3890.3199999999997</v>
      </c>
      <c r="AG32" s="38">
        <f>Y32+AC32+AE32</f>
        <v>3865</v>
      </c>
      <c r="AH32" s="39">
        <f>AF32-AG32</f>
        <v>25.319999999999709</v>
      </c>
      <c r="AI32" s="69">
        <v>1280</v>
      </c>
      <c r="AJ32" s="70">
        <v>1273</v>
      </c>
      <c r="AK32" s="47">
        <f>AI32-AJ32</f>
        <v>7</v>
      </c>
      <c r="AL32" s="69">
        <v>494.72</v>
      </c>
      <c r="AM32" s="69">
        <v>785.28</v>
      </c>
      <c r="AN32" s="69"/>
      <c r="AO32" s="42">
        <f>AL32+AM32+AN32</f>
        <v>1280</v>
      </c>
      <c r="AP32" s="70">
        <v>1277</v>
      </c>
      <c r="AQ32" s="47">
        <f>AO32-AP32</f>
        <v>3</v>
      </c>
      <c r="AR32" s="69">
        <v>494.72</v>
      </c>
      <c r="AS32" s="42">
        <v>659.76</v>
      </c>
      <c r="AT32" s="43">
        <v>0</v>
      </c>
      <c r="AU32" s="43">
        <v>21.79</v>
      </c>
      <c r="AV32" s="43">
        <v>66.650000000000006</v>
      </c>
      <c r="AW32" s="42">
        <f>AR32+AS32+AT32+AU32+AV32</f>
        <v>1242.92</v>
      </c>
      <c r="AX32" s="43">
        <v>79.599999999999994</v>
      </c>
      <c r="AY32" s="42">
        <v>36.049999999999997</v>
      </c>
      <c r="AZ32" s="42">
        <f>AW32+AX32+AY32</f>
        <v>1358.57</v>
      </c>
      <c r="BA32" s="41"/>
      <c r="BB32" s="38">
        <f>AJ32+AP32+AZ32</f>
        <v>3908.5699999999997</v>
      </c>
      <c r="BC32" s="40"/>
      <c r="BD32" s="39"/>
      <c r="BE32" s="38">
        <f>K32+V32+AG32+AP32+AJ32+AZ32</f>
        <v>15498.57</v>
      </c>
    </row>
    <row r="33" spans="1:57" s="1" customFormat="1" x14ac:dyDescent="0.2">
      <c r="A33" s="64">
        <v>28</v>
      </c>
      <c r="B33" s="65" t="s">
        <v>77</v>
      </c>
      <c r="C33" s="65" t="s">
        <v>8</v>
      </c>
      <c r="D33" s="42">
        <v>1295.5999999999999</v>
      </c>
      <c r="E33" s="40">
        <v>688</v>
      </c>
      <c r="F33" s="42">
        <f>D33</f>
        <v>1295.5999999999999</v>
      </c>
      <c r="G33" s="40">
        <v>1216.2</v>
      </c>
      <c r="H33" s="42">
        <f>D33</f>
        <v>1295.5999999999999</v>
      </c>
      <c r="I33" s="40">
        <v>1972</v>
      </c>
      <c r="J33" s="53">
        <f>D33+F33+H33</f>
        <v>3886.7999999999997</v>
      </c>
      <c r="K33" s="52">
        <f>E33+G33+I33</f>
        <v>3876.2</v>
      </c>
      <c r="L33" s="51">
        <f>J33-K33</f>
        <v>10.599999999999909</v>
      </c>
      <c r="M33" s="69">
        <v>1280</v>
      </c>
      <c r="N33" s="70">
        <v>1252</v>
      </c>
      <c r="O33" s="69">
        <v>1280</v>
      </c>
      <c r="P33" s="71">
        <v>34.630000000000003</v>
      </c>
      <c r="Q33" s="42">
        <f>O33+P33</f>
        <v>1314.63</v>
      </c>
      <c r="R33" s="41">
        <v>1267</v>
      </c>
      <c r="S33" s="69">
        <v>1280</v>
      </c>
      <c r="T33" s="41">
        <v>1349</v>
      </c>
      <c r="U33" s="47">
        <f>M33+Q33+S33</f>
        <v>3874.63</v>
      </c>
      <c r="V33" s="41">
        <f>N33+R33+T33</f>
        <v>3868</v>
      </c>
      <c r="W33" s="51">
        <f>U33-V33</f>
        <v>6.6300000000001091</v>
      </c>
      <c r="X33" s="69">
        <v>1280</v>
      </c>
      <c r="Y33" s="70">
        <v>1252</v>
      </c>
      <c r="Z33" s="69">
        <v>1280</v>
      </c>
      <c r="AA33" s="71">
        <v>50.32</v>
      </c>
      <c r="AB33" s="42">
        <f>Z33+AA33</f>
        <v>1330.32</v>
      </c>
      <c r="AC33" s="70">
        <v>1322</v>
      </c>
      <c r="AD33" s="69">
        <v>1280</v>
      </c>
      <c r="AE33" s="41">
        <v>1299</v>
      </c>
      <c r="AF33" s="38">
        <f>X33+AB33+AD33</f>
        <v>3890.3199999999997</v>
      </c>
      <c r="AG33" s="38">
        <f>Y33+AC33+AE33</f>
        <v>3873</v>
      </c>
      <c r="AH33" s="51">
        <f>AF33-AG33</f>
        <v>17.319999999999709</v>
      </c>
      <c r="AI33" s="69">
        <v>1280</v>
      </c>
      <c r="AJ33" s="70">
        <v>1267</v>
      </c>
      <c r="AK33" s="47">
        <f>AI33-AJ33</f>
        <v>13</v>
      </c>
      <c r="AL33" s="69">
        <v>494.72</v>
      </c>
      <c r="AM33" s="69">
        <v>785.28</v>
      </c>
      <c r="AN33" s="69"/>
      <c r="AO33" s="42">
        <f>AL33+AM33+AN33</f>
        <v>1280</v>
      </c>
      <c r="AP33" s="70">
        <v>1267</v>
      </c>
      <c r="AQ33" s="47">
        <f>AO33-AP33</f>
        <v>13</v>
      </c>
      <c r="AR33" s="69">
        <v>494.72</v>
      </c>
      <c r="AS33" s="42">
        <v>659.76</v>
      </c>
      <c r="AT33" s="43">
        <v>27.53</v>
      </c>
      <c r="AU33" s="43">
        <v>21.79</v>
      </c>
      <c r="AV33" s="43">
        <v>66.650000000000006</v>
      </c>
      <c r="AW33" s="42">
        <f>AR33+AS33+AT33+AU33+AV33</f>
        <v>1270.45</v>
      </c>
      <c r="AX33" s="43">
        <v>79.599999999999994</v>
      </c>
      <c r="AY33" s="42">
        <v>36.049999999999997</v>
      </c>
      <c r="AZ33" s="42">
        <f>AW33+AX33+AY33</f>
        <v>1386.1</v>
      </c>
      <c r="BA33" s="41"/>
      <c r="BB33" s="38">
        <f>AJ33+AP33+AZ33</f>
        <v>3920.1</v>
      </c>
      <c r="BC33" s="40"/>
      <c r="BD33" s="39"/>
      <c r="BE33" s="38">
        <f>K33+V33+AG33+AP33+AJ33+AZ33</f>
        <v>15537.300000000001</v>
      </c>
    </row>
    <row r="34" spans="1:57" s="1" customFormat="1" x14ac:dyDescent="0.2">
      <c r="A34" s="56">
        <v>29</v>
      </c>
      <c r="B34" s="65" t="s">
        <v>76</v>
      </c>
      <c r="C34" s="65" t="s">
        <v>8</v>
      </c>
      <c r="D34" s="42">
        <v>1295.5999999999999</v>
      </c>
      <c r="E34" s="40">
        <v>1292</v>
      </c>
      <c r="F34" s="42">
        <f>D34</f>
        <v>1295.5999999999999</v>
      </c>
      <c r="G34" s="40">
        <v>1292</v>
      </c>
      <c r="H34" s="42">
        <f>D34</f>
        <v>1295.5999999999999</v>
      </c>
      <c r="I34" s="40">
        <v>1288</v>
      </c>
      <c r="J34" s="53">
        <f>D34+F34+H34</f>
        <v>3886.7999999999997</v>
      </c>
      <c r="K34" s="52">
        <f>E34+G34+I34</f>
        <v>3872</v>
      </c>
      <c r="L34" s="51">
        <f>J34-K34</f>
        <v>14.799999999999727</v>
      </c>
      <c r="M34" s="69">
        <v>1280</v>
      </c>
      <c r="N34" s="70">
        <v>1267</v>
      </c>
      <c r="O34" s="69">
        <v>1280</v>
      </c>
      <c r="P34" s="71">
        <v>34.630000000000003</v>
      </c>
      <c r="Q34" s="42">
        <f>O34+P34</f>
        <v>1314.63</v>
      </c>
      <c r="R34" s="41">
        <v>1313</v>
      </c>
      <c r="S34" s="69">
        <v>1280</v>
      </c>
      <c r="T34" s="41">
        <v>1288</v>
      </c>
      <c r="U34" s="47">
        <f>M34+Q34+S34</f>
        <v>3874.63</v>
      </c>
      <c r="V34" s="41">
        <f>N34+R34+T34</f>
        <v>3868</v>
      </c>
      <c r="W34" s="51">
        <f>U34-V34</f>
        <v>6.6300000000001091</v>
      </c>
      <c r="X34" s="69">
        <v>1280</v>
      </c>
      <c r="Y34" s="70">
        <v>1277</v>
      </c>
      <c r="Z34" s="69">
        <v>1280</v>
      </c>
      <c r="AA34" s="71">
        <v>50.32</v>
      </c>
      <c r="AB34" s="42">
        <f>Z34+AA34</f>
        <v>1330.32</v>
      </c>
      <c r="AC34" s="70">
        <v>1275</v>
      </c>
      <c r="AD34" s="69">
        <v>1280</v>
      </c>
      <c r="AE34" s="41">
        <v>1330</v>
      </c>
      <c r="AF34" s="38">
        <f>X34+AB34+AD34</f>
        <v>3890.3199999999997</v>
      </c>
      <c r="AG34" s="38">
        <f>Y34+AC34+AE34</f>
        <v>3882</v>
      </c>
      <c r="AH34" s="51">
        <f>AF34-AG34</f>
        <v>8.319999999999709</v>
      </c>
      <c r="AI34" s="69">
        <v>1280</v>
      </c>
      <c r="AJ34" s="70">
        <v>1263</v>
      </c>
      <c r="AK34" s="47">
        <f>AI34-AJ34</f>
        <v>17</v>
      </c>
      <c r="AL34" s="69">
        <v>494.72</v>
      </c>
      <c r="AM34" s="69">
        <v>785.28</v>
      </c>
      <c r="AN34" s="69"/>
      <c r="AO34" s="42">
        <f>AL34+AM34+AN34</f>
        <v>1280</v>
      </c>
      <c r="AP34" s="70">
        <v>1275</v>
      </c>
      <c r="AQ34" s="47">
        <f>AO34-AP34</f>
        <v>5</v>
      </c>
      <c r="AR34" s="69">
        <v>494.72</v>
      </c>
      <c r="AS34" s="42">
        <v>659.76</v>
      </c>
      <c r="AT34" s="43">
        <v>27.53</v>
      </c>
      <c r="AU34" s="43">
        <v>21.79</v>
      </c>
      <c r="AV34" s="43">
        <v>66.650000000000006</v>
      </c>
      <c r="AW34" s="42">
        <f>AR34+AS34+AT34+AU34+AV34</f>
        <v>1270.45</v>
      </c>
      <c r="AX34" s="43">
        <v>79.599999999999994</v>
      </c>
      <c r="AY34" s="42">
        <v>36.049999999999997</v>
      </c>
      <c r="AZ34" s="42">
        <f>AW34+AX34+AY34</f>
        <v>1386.1</v>
      </c>
      <c r="BA34" s="41"/>
      <c r="BB34" s="38">
        <f>AJ34+AP34+AZ34</f>
        <v>3924.1</v>
      </c>
      <c r="BC34" s="40"/>
      <c r="BD34" s="39"/>
      <c r="BE34" s="38">
        <f>K34+V34+AG34+AP34+AJ34+AZ34</f>
        <v>15546.1</v>
      </c>
    </row>
    <row r="35" spans="1:57" s="1" customFormat="1" x14ac:dyDescent="0.2">
      <c r="A35" s="64">
        <v>30</v>
      </c>
      <c r="B35" s="65" t="s">
        <v>75</v>
      </c>
      <c r="C35" s="65" t="s">
        <v>11</v>
      </c>
      <c r="D35" s="42">
        <v>1619.49</v>
      </c>
      <c r="E35" s="40">
        <v>1604</v>
      </c>
      <c r="F35" s="42">
        <f>D35</f>
        <v>1619.49</v>
      </c>
      <c r="G35" s="40">
        <v>1603</v>
      </c>
      <c r="H35" s="42">
        <f>D35</f>
        <v>1619.49</v>
      </c>
      <c r="I35" s="40">
        <v>1641</v>
      </c>
      <c r="J35" s="53">
        <f>D35+F35+H35</f>
        <v>4858.47</v>
      </c>
      <c r="K35" s="52">
        <f>E35+G35+I35</f>
        <v>4848</v>
      </c>
      <c r="L35" s="51">
        <f>J35-K35</f>
        <v>10.470000000000255</v>
      </c>
      <c r="M35" s="69">
        <v>1600</v>
      </c>
      <c r="N35" s="70">
        <v>1597</v>
      </c>
      <c r="O35" s="69">
        <v>1600</v>
      </c>
      <c r="P35" s="71">
        <v>43.3</v>
      </c>
      <c r="Q35" s="42">
        <f>O35+P35</f>
        <v>1643.3</v>
      </c>
      <c r="R35" s="41">
        <v>1643</v>
      </c>
      <c r="S35" s="69">
        <v>1600</v>
      </c>
      <c r="T35" s="41">
        <v>1602</v>
      </c>
      <c r="U35" s="47">
        <f>M35+Q35+S35</f>
        <v>4843.3</v>
      </c>
      <c r="V35" s="41">
        <f>N35+R35+T35</f>
        <v>4842</v>
      </c>
      <c r="W35" s="51">
        <f>U35-V35</f>
        <v>1.3000000000001819</v>
      </c>
      <c r="X35" s="69">
        <v>1600</v>
      </c>
      <c r="Y35" s="70">
        <v>1592</v>
      </c>
      <c r="Z35" s="69">
        <v>1600</v>
      </c>
      <c r="AA35" s="71">
        <v>62.9</v>
      </c>
      <c r="AB35" s="42">
        <f>Z35+AA35</f>
        <v>1662.9</v>
      </c>
      <c r="AC35" s="70">
        <v>1654</v>
      </c>
      <c r="AD35" s="69">
        <v>1600</v>
      </c>
      <c r="AE35" s="41">
        <v>1604</v>
      </c>
      <c r="AF35" s="38">
        <f>X35+AB35+AD35</f>
        <v>4862.8999999999996</v>
      </c>
      <c r="AG35" s="38">
        <f>Y35+AC35+AE35</f>
        <v>4850</v>
      </c>
      <c r="AH35" s="51">
        <f>AF35-AG35</f>
        <v>12.899999999999636</v>
      </c>
      <c r="AI35" s="69">
        <v>1600</v>
      </c>
      <c r="AJ35" s="70">
        <v>1589</v>
      </c>
      <c r="AK35" s="47">
        <f>AI35-AJ35</f>
        <v>11</v>
      </c>
      <c r="AL35" s="69">
        <v>618.4</v>
      </c>
      <c r="AM35" s="69">
        <v>981.6</v>
      </c>
      <c r="AN35" s="69"/>
      <c r="AO35" s="42">
        <f>AL35+AM35+AN35</f>
        <v>1600</v>
      </c>
      <c r="AP35" s="70">
        <v>1600</v>
      </c>
      <c r="AQ35" s="47">
        <f>AO35-AP35</f>
        <v>0</v>
      </c>
      <c r="AR35" s="69">
        <v>618.4</v>
      </c>
      <c r="AS35" s="42">
        <v>824.7</v>
      </c>
      <c r="AT35" s="43">
        <v>34.409999999999997</v>
      </c>
      <c r="AU35" s="43">
        <v>27.23</v>
      </c>
      <c r="AV35" s="43">
        <v>83.31</v>
      </c>
      <c r="AW35" s="42">
        <f>AR35+AS35+AT35+AU35+AV35</f>
        <v>1588.05</v>
      </c>
      <c r="AX35" s="43">
        <v>99.5</v>
      </c>
      <c r="AY35" s="42">
        <v>45.08</v>
      </c>
      <c r="AZ35" s="42">
        <f>AW35+AX35+AY35</f>
        <v>1732.6299999999999</v>
      </c>
      <c r="BA35" s="41"/>
      <c r="BB35" s="38">
        <f>AJ35+AP35+AZ35</f>
        <v>4921.63</v>
      </c>
      <c r="BC35" s="40"/>
      <c r="BD35" s="39"/>
      <c r="BE35" s="38">
        <f>K35+V35+AG35+AP35+AJ35+AZ35</f>
        <v>19461.63</v>
      </c>
    </row>
    <row r="36" spans="1:57" s="1" customFormat="1" x14ac:dyDescent="0.2">
      <c r="A36" s="56">
        <v>31</v>
      </c>
      <c r="B36" s="65" t="s">
        <v>74</v>
      </c>
      <c r="C36" s="65" t="s">
        <v>11</v>
      </c>
      <c r="D36" s="42">
        <v>1619.49</v>
      </c>
      <c r="E36" s="40">
        <v>1616</v>
      </c>
      <c r="F36" s="42">
        <f>D36</f>
        <v>1619.49</v>
      </c>
      <c r="G36" s="40">
        <v>1612</v>
      </c>
      <c r="H36" s="42">
        <f>D36</f>
        <v>1619.49</v>
      </c>
      <c r="I36" s="40">
        <v>1617</v>
      </c>
      <c r="J36" s="53">
        <f>D36+F36+H36</f>
        <v>4858.47</v>
      </c>
      <c r="K36" s="52">
        <f>E36+G36+I36</f>
        <v>4845</v>
      </c>
      <c r="L36" s="51">
        <f>J36-K36</f>
        <v>13.470000000000255</v>
      </c>
      <c r="M36" s="69">
        <v>1600</v>
      </c>
      <c r="N36" s="70">
        <v>1591</v>
      </c>
      <c r="O36" s="69">
        <v>1600</v>
      </c>
      <c r="P36" s="71">
        <v>43.3</v>
      </c>
      <c r="Q36" s="42">
        <f>O36+P36</f>
        <v>1643.3</v>
      </c>
      <c r="R36" s="41">
        <v>1638</v>
      </c>
      <c r="S36" s="69">
        <v>1600</v>
      </c>
      <c r="T36" s="41">
        <v>1610</v>
      </c>
      <c r="U36" s="47">
        <f>M36+Q36+S36</f>
        <v>4843.3</v>
      </c>
      <c r="V36" s="41">
        <f>N36+R36+T36</f>
        <v>4839</v>
      </c>
      <c r="W36" s="51">
        <f>U36-V36</f>
        <v>4.3000000000001819</v>
      </c>
      <c r="X36" s="69">
        <v>1600</v>
      </c>
      <c r="Y36" s="70">
        <v>1593</v>
      </c>
      <c r="Z36" s="69">
        <v>1600</v>
      </c>
      <c r="AA36" s="71">
        <v>62.9</v>
      </c>
      <c r="AB36" s="42">
        <f>Z36+AA36</f>
        <v>1662.9</v>
      </c>
      <c r="AC36" s="70">
        <v>1652</v>
      </c>
      <c r="AD36" s="69">
        <v>1600</v>
      </c>
      <c r="AE36" s="41">
        <v>1610</v>
      </c>
      <c r="AF36" s="38">
        <f>X36+AB36+AD36</f>
        <v>4862.8999999999996</v>
      </c>
      <c r="AG36" s="38">
        <f>Y36+AC36+AE36</f>
        <v>4855</v>
      </c>
      <c r="AH36" s="51">
        <f>AF36-AG36</f>
        <v>7.8999999999996362</v>
      </c>
      <c r="AI36" s="69">
        <v>1600</v>
      </c>
      <c r="AJ36" s="70">
        <v>1598</v>
      </c>
      <c r="AK36" s="47">
        <f>AI36-AJ36</f>
        <v>2</v>
      </c>
      <c r="AL36" s="69">
        <v>618.4</v>
      </c>
      <c r="AM36" s="69">
        <v>981.6</v>
      </c>
      <c r="AN36" s="69"/>
      <c r="AO36" s="42">
        <f>AL36+AM36+AN36</f>
        <v>1600</v>
      </c>
      <c r="AP36" s="70">
        <v>1600</v>
      </c>
      <c r="AQ36" s="47">
        <f>AO36-AP36</f>
        <v>0</v>
      </c>
      <c r="AR36" s="69">
        <v>618.4</v>
      </c>
      <c r="AS36" s="42">
        <v>824.7</v>
      </c>
      <c r="AT36" s="43">
        <v>34.409999999999997</v>
      </c>
      <c r="AU36" s="43">
        <v>27.23</v>
      </c>
      <c r="AV36" s="43">
        <v>83.31</v>
      </c>
      <c r="AW36" s="42">
        <f>AR36+AS36+AT36+AU36+AV36</f>
        <v>1588.05</v>
      </c>
      <c r="AX36" s="43">
        <v>99.5</v>
      </c>
      <c r="AY36" s="42">
        <v>45.08</v>
      </c>
      <c r="AZ36" s="42">
        <f>AW36+AX36+AY36</f>
        <v>1732.6299999999999</v>
      </c>
      <c r="BA36" s="41"/>
      <c r="BB36" s="38">
        <f>AJ36+AP36+AZ36</f>
        <v>4930.63</v>
      </c>
      <c r="BC36" s="40"/>
      <c r="BD36" s="39"/>
      <c r="BE36" s="38">
        <f>K36+V36+AG36+AP36+AJ36+AZ36</f>
        <v>19469.63</v>
      </c>
    </row>
    <row r="37" spans="1:57" s="1" customFormat="1" x14ac:dyDescent="0.2">
      <c r="A37" s="64">
        <v>32</v>
      </c>
      <c r="B37" s="65" t="s">
        <v>73</v>
      </c>
      <c r="C37" s="65" t="s">
        <v>8</v>
      </c>
      <c r="D37" s="42">
        <v>1295.5999999999999</v>
      </c>
      <c r="E37" s="40">
        <v>1260</v>
      </c>
      <c r="F37" s="42">
        <f>D37</f>
        <v>1295.5999999999999</v>
      </c>
      <c r="G37" s="40">
        <v>1258</v>
      </c>
      <c r="H37" s="42">
        <f>D37</f>
        <v>1295.5999999999999</v>
      </c>
      <c r="I37" s="40">
        <v>1287</v>
      </c>
      <c r="J37" s="53">
        <f>D37+F37+H37</f>
        <v>3886.7999999999997</v>
      </c>
      <c r="K37" s="52">
        <f>E37+G37+I37</f>
        <v>3805</v>
      </c>
      <c r="L37" s="39">
        <f>J37-K37</f>
        <v>81.799999999999727</v>
      </c>
      <c r="M37" s="69">
        <f>1280+9</f>
        <v>1289</v>
      </c>
      <c r="N37" s="70">
        <v>1289</v>
      </c>
      <c r="O37" s="69">
        <v>1280</v>
      </c>
      <c r="P37" s="71"/>
      <c r="Q37" s="42">
        <f>O37+P37-9</f>
        <v>1271</v>
      </c>
      <c r="R37" s="41">
        <v>1271</v>
      </c>
      <c r="S37" s="69">
        <v>1280</v>
      </c>
      <c r="T37" s="41">
        <v>1269</v>
      </c>
      <c r="U37" s="47">
        <f>M37+Q37+S37</f>
        <v>3840</v>
      </c>
      <c r="V37" s="41">
        <f>N37+R37+T37</f>
        <v>3829</v>
      </c>
      <c r="W37" s="51">
        <f>U37-V37</f>
        <v>11</v>
      </c>
      <c r="X37" s="69">
        <v>1280</v>
      </c>
      <c r="Y37" s="70">
        <v>1277</v>
      </c>
      <c r="Z37" s="69">
        <v>1280</v>
      </c>
      <c r="AA37" s="71">
        <v>50.32</v>
      </c>
      <c r="AB37" s="42">
        <f>Z37+AA37</f>
        <v>1330.32</v>
      </c>
      <c r="AC37" s="70">
        <v>1226</v>
      </c>
      <c r="AD37" s="69">
        <v>1280</v>
      </c>
      <c r="AE37" s="41">
        <v>1247</v>
      </c>
      <c r="AF37" s="38">
        <f>X37+AB37+AD37</f>
        <v>3890.3199999999997</v>
      </c>
      <c r="AG37" s="38">
        <f>Y37+AC37+AE37</f>
        <v>3750</v>
      </c>
      <c r="AH37" s="39">
        <f>AF37-AG37</f>
        <v>140.31999999999971</v>
      </c>
      <c r="AI37" s="69">
        <v>1280</v>
      </c>
      <c r="AJ37" s="70">
        <v>920</v>
      </c>
      <c r="AK37" s="41">
        <f>AI37-AJ37</f>
        <v>360</v>
      </c>
      <c r="AL37" s="69">
        <v>494.72</v>
      </c>
      <c r="AM37" s="69">
        <v>785.28</v>
      </c>
      <c r="AN37" s="69"/>
      <c r="AO37" s="42">
        <f>AL37+AM37+AN37</f>
        <v>1280</v>
      </c>
      <c r="AP37" s="70">
        <v>1271</v>
      </c>
      <c r="AQ37" s="47">
        <f>AO37-AP37</f>
        <v>9</v>
      </c>
      <c r="AR37" s="69">
        <v>494.72</v>
      </c>
      <c r="AS37" s="42">
        <v>659.76</v>
      </c>
      <c r="AT37" s="43">
        <v>0</v>
      </c>
      <c r="AU37" s="43">
        <v>21.79</v>
      </c>
      <c r="AV37" s="43"/>
      <c r="AW37" s="42">
        <f>AR37+AS37+AT37+AU37+AV37</f>
        <v>1176.27</v>
      </c>
      <c r="AX37" s="43">
        <v>79.599999999999994</v>
      </c>
      <c r="AY37" s="42">
        <v>36.07</v>
      </c>
      <c r="AZ37" s="42">
        <f>AW37+AX37+AY37</f>
        <v>1291.9399999999998</v>
      </c>
      <c r="BA37" s="41"/>
      <c r="BB37" s="38">
        <f>AJ37+AP37+AZ37</f>
        <v>3482.9399999999996</v>
      </c>
      <c r="BC37" s="40"/>
      <c r="BD37" s="39"/>
      <c r="BE37" s="38">
        <f>K37+V37+AG37+AP37+AJ37+AZ37</f>
        <v>14866.94</v>
      </c>
    </row>
    <row r="38" spans="1:57" s="1" customFormat="1" x14ac:dyDescent="0.2">
      <c r="A38" s="56">
        <v>33</v>
      </c>
      <c r="B38" s="65" t="s">
        <v>72</v>
      </c>
      <c r="C38" s="65" t="s">
        <v>11</v>
      </c>
      <c r="D38" s="42">
        <v>1619.49</v>
      </c>
      <c r="E38" s="40">
        <v>1602</v>
      </c>
      <c r="F38" s="42">
        <f>D38</f>
        <v>1619.49</v>
      </c>
      <c r="G38" s="40">
        <v>1611</v>
      </c>
      <c r="H38" s="42">
        <f>D38</f>
        <v>1619.49</v>
      </c>
      <c r="I38" s="40">
        <v>1637</v>
      </c>
      <c r="J38" s="53">
        <f>D38+F38+H38</f>
        <v>4858.47</v>
      </c>
      <c r="K38" s="52">
        <f>E38+G38+I38</f>
        <v>4850</v>
      </c>
      <c r="L38" s="51">
        <f>J38-K38</f>
        <v>8.4700000000002547</v>
      </c>
      <c r="M38" s="69">
        <v>1600</v>
      </c>
      <c r="N38" s="70">
        <v>1589</v>
      </c>
      <c r="O38" s="69">
        <v>1600</v>
      </c>
      <c r="P38" s="71">
        <v>43.3</v>
      </c>
      <c r="Q38" s="42">
        <f>O38+P38</f>
        <v>1643.3</v>
      </c>
      <c r="R38" s="41">
        <v>1613</v>
      </c>
      <c r="S38" s="69">
        <v>1600</v>
      </c>
      <c r="T38" s="41">
        <v>1636</v>
      </c>
      <c r="U38" s="47">
        <f>M38+Q38+S38</f>
        <v>4843.3</v>
      </c>
      <c r="V38" s="41">
        <f>N38+R38+T38</f>
        <v>4838</v>
      </c>
      <c r="W38" s="51">
        <f>U38-V38</f>
        <v>5.3000000000001819</v>
      </c>
      <c r="X38" s="69">
        <v>1600</v>
      </c>
      <c r="Y38" s="70">
        <v>1582</v>
      </c>
      <c r="Z38" s="69">
        <v>1600</v>
      </c>
      <c r="AA38" s="71">
        <v>62.9</v>
      </c>
      <c r="AB38" s="42">
        <f>Z38+AA38</f>
        <v>1662.9</v>
      </c>
      <c r="AC38" s="70">
        <v>1660</v>
      </c>
      <c r="AD38" s="69">
        <v>1600</v>
      </c>
      <c r="AE38" s="41">
        <v>1610</v>
      </c>
      <c r="AF38" s="38">
        <f>X38+AB38+AD38</f>
        <v>4862.8999999999996</v>
      </c>
      <c r="AG38" s="38">
        <f>Y38+AC38+AE38</f>
        <v>4852</v>
      </c>
      <c r="AH38" s="51">
        <f>AF38-AG38</f>
        <v>10.899999999999636</v>
      </c>
      <c r="AI38" s="69">
        <v>1600</v>
      </c>
      <c r="AJ38" s="70">
        <v>1586</v>
      </c>
      <c r="AK38" s="47">
        <f>AI38-AJ38</f>
        <v>14</v>
      </c>
      <c r="AL38" s="69">
        <v>618.4</v>
      </c>
      <c r="AM38" s="69">
        <v>981.6</v>
      </c>
      <c r="AN38" s="69"/>
      <c r="AO38" s="42">
        <f>AL38+AM38+AN38</f>
        <v>1600</v>
      </c>
      <c r="AP38" s="70">
        <v>1511</v>
      </c>
      <c r="AQ38" s="41">
        <f>AO38-AP38</f>
        <v>89</v>
      </c>
      <c r="AR38" s="69">
        <v>618.4</v>
      </c>
      <c r="AS38" s="42">
        <v>824.7</v>
      </c>
      <c r="AT38" s="43">
        <v>34.409999999999997</v>
      </c>
      <c r="AU38" s="43">
        <v>27.23</v>
      </c>
      <c r="AV38" s="43">
        <v>83.31</v>
      </c>
      <c r="AW38" s="42">
        <f>AR38+AS38+AT38+AU38+AV38</f>
        <v>1588.05</v>
      </c>
      <c r="AX38" s="43">
        <v>99.5</v>
      </c>
      <c r="AY38" s="42"/>
      <c r="AZ38" s="42">
        <f>AW38+AX38+AY38</f>
        <v>1687.55</v>
      </c>
      <c r="BA38" s="41"/>
      <c r="BB38" s="38">
        <f>AJ38+AP38+AZ38</f>
        <v>4784.55</v>
      </c>
      <c r="BC38" s="40"/>
      <c r="BD38" s="39"/>
      <c r="BE38" s="38">
        <f>K38+V38+AG38+AP38+AJ38+AZ38</f>
        <v>19324.55</v>
      </c>
    </row>
    <row r="39" spans="1:57" s="1" customFormat="1" x14ac:dyDescent="0.2">
      <c r="A39" s="64">
        <v>34</v>
      </c>
      <c r="B39" s="65" t="s">
        <v>71</v>
      </c>
      <c r="C39" s="65" t="s">
        <v>31</v>
      </c>
      <c r="D39" s="42">
        <v>1943.39</v>
      </c>
      <c r="E39" s="40">
        <v>1923.6</v>
      </c>
      <c r="F39" s="42">
        <f>D39</f>
        <v>1943.39</v>
      </c>
      <c r="G39" s="40">
        <v>1940</v>
      </c>
      <c r="H39" s="42">
        <f>D39</f>
        <v>1943.39</v>
      </c>
      <c r="I39" s="40">
        <v>1966</v>
      </c>
      <c r="J39" s="53">
        <f>D39+F39+H39</f>
        <v>5830.17</v>
      </c>
      <c r="K39" s="52">
        <f>E39+G39+I39</f>
        <v>5829.6</v>
      </c>
      <c r="L39" s="51">
        <f>J39-K39</f>
        <v>0.56999999999970896</v>
      </c>
      <c r="M39" s="69">
        <v>1920</v>
      </c>
      <c r="N39" s="70">
        <v>1911.2</v>
      </c>
      <c r="O39" s="69">
        <v>1920</v>
      </c>
      <c r="P39" s="71">
        <v>51.96</v>
      </c>
      <c r="Q39" s="42">
        <f>O39+P39</f>
        <v>1971.96</v>
      </c>
      <c r="R39" s="41">
        <v>1965.4</v>
      </c>
      <c r="S39" s="69">
        <v>1920</v>
      </c>
      <c r="T39" s="41">
        <v>1929.6</v>
      </c>
      <c r="U39" s="47">
        <f>M39+Q39+S39</f>
        <v>5811.96</v>
      </c>
      <c r="V39" s="41">
        <f>N39+R39+T39</f>
        <v>5806.2000000000007</v>
      </c>
      <c r="W39" s="51">
        <f>U39-V39</f>
        <v>5.7599999999993088</v>
      </c>
      <c r="X39" s="69">
        <v>1920</v>
      </c>
      <c r="Y39" s="70">
        <v>1908.4</v>
      </c>
      <c r="Z39" s="69">
        <v>1920</v>
      </c>
      <c r="AA39" s="71">
        <v>75.48</v>
      </c>
      <c r="AB39" s="42">
        <f>Z39+AA39</f>
        <v>1995.48</v>
      </c>
      <c r="AC39" s="70">
        <v>1987.4</v>
      </c>
      <c r="AD39" s="69">
        <v>1920</v>
      </c>
      <c r="AE39" s="41">
        <v>1926.6</v>
      </c>
      <c r="AF39" s="38">
        <f>X39+AB39+AD39</f>
        <v>5835.48</v>
      </c>
      <c r="AG39" s="38">
        <f>Y39+AC39+AE39</f>
        <v>5822.4</v>
      </c>
      <c r="AH39" s="51">
        <f>AF39-AG39</f>
        <v>13.079999999999927</v>
      </c>
      <c r="AI39" s="69">
        <v>1920</v>
      </c>
      <c r="AJ39" s="70">
        <v>1905.6</v>
      </c>
      <c r="AK39" s="47">
        <f>AI39-AJ39</f>
        <v>14.400000000000091</v>
      </c>
      <c r="AL39" s="69">
        <v>742.08</v>
      </c>
      <c r="AM39" s="69">
        <v>1177.92</v>
      </c>
      <c r="AN39" s="69"/>
      <c r="AO39" s="42">
        <f>AL39+AM39+AN39</f>
        <v>1920</v>
      </c>
      <c r="AP39" s="70">
        <v>1847.2</v>
      </c>
      <c r="AQ39" s="41">
        <f>AO39-AP39</f>
        <v>72.799999999999955</v>
      </c>
      <c r="AR39" s="69">
        <v>742.08</v>
      </c>
      <c r="AS39" s="42">
        <v>989.64</v>
      </c>
      <c r="AT39" s="43">
        <v>41.29</v>
      </c>
      <c r="AU39" s="43">
        <v>32.68</v>
      </c>
      <c r="AV39" s="43">
        <v>99.99</v>
      </c>
      <c r="AW39" s="42">
        <f>AR39+AS39+AT39+AU39+AV39</f>
        <v>1905.68</v>
      </c>
      <c r="AX39" s="43">
        <v>119.4</v>
      </c>
      <c r="AY39" s="42"/>
      <c r="AZ39" s="42">
        <f>AW39+AX39+AY39</f>
        <v>2025.0800000000002</v>
      </c>
      <c r="BA39" s="41"/>
      <c r="BB39" s="38">
        <f>AJ39+AP39+AZ39</f>
        <v>5777.88</v>
      </c>
      <c r="BC39" s="40"/>
      <c r="BD39" s="39"/>
      <c r="BE39" s="38">
        <f>K39+V39+AG39+AP39+AJ39+AZ39</f>
        <v>23236.080000000002</v>
      </c>
    </row>
    <row r="40" spans="1:57" s="1" customFormat="1" x14ac:dyDescent="0.2">
      <c r="A40" s="56">
        <v>35</v>
      </c>
      <c r="B40" s="65" t="s">
        <v>70</v>
      </c>
      <c r="C40" s="65" t="s">
        <v>11</v>
      </c>
      <c r="D40" s="42">
        <v>1619.49</v>
      </c>
      <c r="E40" s="40">
        <v>1618</v>
      </c>
      <c r="F40" s="42">
        <f>D40</f>
        <v>1619.49</v>
      </c>
      <c r="G40" s="40">
        <v>1598</v>
      </c>
      <c r="H40" s="42">
        <f>D40</f>
        <v>1619.49</v>
      </c>
      <c r="I40" s="40">
        <v>1638</v>
      </c>
      <c r="J40" s="53">
        <f>D40+F40+H40</f>
        <v>4858.47</v>
      </c>
      <c r="K40" s="52">
        <f>E40+G40+I40</f>
        <v>4854</v>
      </c>
      <c r="L40" s="51">
        <f>J40-K40</f>
        <v>4.4700000000002547</v>
      </c>
      <c r="M40" s="69">
        <v>1600</v>
      </c>
      <c r="N40" s="70">
        <v>0</v>
      </c>
      <c r="O40" s="69">
        <v>1600</v>
      </c>
      <c r="P40" s="71">
        <v>43.3</v>
      </c>
      <c r="Q40" s="42">
        <f>O40+P40</f>
        <v>1643.3</v>
      </c>
      <c r="R40" s="41">
        <v>1633</v>
      </c>
      <c r="S40" s="69">
        <v>1600</v>
      </c>
      <c r="T40" s="41">
        <v>3208</v>
      </c>
      <c r="U40" s="47">
        <f>M40+Q40+S40</f>
        <v>4843.3</v>
      </c>
      <c r="V40" s="41">
        <f>N40+R40+T40</f>
        <v>4841</v>
      </c>
      <c r="W40" s="51">
        <f>U40-V40</f>
        <v>2.3000000000001819</v>
      </c>
      <c r="X40" s="69">
        <v>1600</v>
      </c>
      <c r="Y40" s="70">
        <v>1544</v>
      </c>
      <c r="Z40" s="69">
        <v>1600</v>
      </c>
      <c r="AA40" s="71">
        <v>62.9</v>
      </c>
      <c r="AB40" s="42">
        <f>Z40+AA40</f>
        <v>1662.9</v>
      </c>
      <c r="AC40" s="70">
        <v>1658</v>
      </c>
      <c r="AD40" s="69">
        <v>1600</v>
      </c>
      <c r="AE40" s="41">
        <v>1658</v>
      </c>
      <c r="AF40" s="38">
        <f>X40+AB40+AD40</f>
        <v>4862.8999999999996</v>
      </c>
      <c r="AG40" s="38">
        <f>Y40+AC40+AE40</f>
        <v>4860</v>
      </c>
      <c r="AH40" s="51">
        <f>AF40-AG40</f>
        <v>2.8999999999996362</v>
      </c>
      <c r="AI40" s="69">
        <v>1600</v>
      </c>
      <c r="AJ40" s="70">
        <v>1594</v>
      </c>
      <c r="AK40" s="47">
        <f>AI40-AJ40</f>
        <v>6</v>
      </c>
      <c r="AL40" s="69">
        <v>618.4</v>
      </c>
      <c r="AM40" s="69">
        <v>981.6</v>
      </c>
      <c r="AN40" s="69"/>
      <c r="AO40" s="42">
        <f>AL40+AM40+AN40</f>
        <v>1600</v>
      </c>
      <c r="AP40" s="70">
        <v>1598</v>
      </c>
      <c r="AQ40" s="47">
        <f>AO40-AP40</f>
        <v>2</v>
      </c>
      <c r="AR40" s="69">
        <v>618.4</v>
      </c>
      <c r="AS40" s="42">
        <v>824.7</v>
      </c>
      <c r="AT40" s="43">
        <v>34.409999999999997</v>
      </c>
      <c r="AU40" s="43">
        <v>27.23</v>
      </c>
      <c r="AV40" s="43">
        <v>83.31</v>
      </c>
      <c r="AW40" s="42">
        <f>AR40+AS40+AT40+AU40+AV40</f>
        <v>1588.05</v>
      </c>
      <c r="AX40" s="43">
        <v>99.5</v>
      </c>
      <c r="AY40" s="42">
        <v>45.08</v>
      </c>
      <c r="AZ40" s="42">
        <f>AW40+AX40+AY40</f>
        <v>1732.6299999999999</v>
      </c>
      <c r="BA40" s="41"/>
      <c r="BB40" s="38">
        <f>AJ40+AP40+AZ40</f>
        <v>4924.63</v>
      </c>
      <c r="BC40" s="40"/>
      <c r="BD40" s="39"/>
      <c r="BE40" s="38">
        <f>K40+V40+AG40+AP40+AJ40+AZ40</f>
        <v>19479.63</v>
      </c>
    </row>
    <row r="41" spans="1:57" s="1" customFormat="1" x14ac:dyDescent="0.2">
      <c r="A41" s="64">
        <v>36</v>
      </c>
      <c r="B41" s="55" t="s">
        <v>69</v>
      </c>
      <c r="C41" s="73" t="s">
        <v>8</v>
      </c>
      <c r="D41" s="42">
        <v>1295.5999999999999</v>
      </c>
      <c r="E41" s="40">
        <v>1291</v>
      </c>
      <c r="F41" s="42">
        <f>D41</f>
        <v>1295.5999999999999</v>
      </c>
      <c r="G41" s="40">
        <v>1245</v>
      </c>
      <c r="H41" s="42">
        <f>D41</f>
        <v>1295.5999999999999</v>
      </c>
      <c r="I41" s="40">
        <v>1339</v>
      </c>
      <c r="J41" s="53">
        <f>D41+F41+H41</f>
        <v>3886.7999999999997</v>
      </c>
      <c r="K41" s="52">
        <f>E41+G41+I41</f>
        <v>3875</v>
      </c>
      <c r="L41" s="51">
        <f>J41-K41</f>
        <v>11.799999999999727</v>
      </c>
      <c r="M41" s="69">
        <v>1280</v>
      </c>
      <c r="N41" s="70">
        <v>0</v>
      </c>
      <c r="O41" s="69">
        <v>1280</v>
      </c>
      <c r="P41" s="71">
        <v>34.630000000000003</v>
      </c>
      <c r="Q41" s="42">
        <f>O41+P41</f>
        <v>1314.63</v>
      </c>
      <c r="R41" s="41">
        <v>1221</v>
      </c>
      <c r="S41" s="69">
        <v>1280</v>
      </c>
      <c r="T41" s="41">
        <v>2639</v>
      </c>
      <c r="U41" s="47">
        <f>M41+Q41+S41</f>
        <v>3874.63</v>
      </c>
      <c r="V41" s="41">
        <f>N41+R41+T41</f>
        <v>3860</v>
      </c>
      <c r="W41" s="51">
        <f>U41-V41</f>
        <v>14.630000000000109</v>
      </c>
      <c r="X41" s="69">
        <v>1280</v>
      </c>
      <c r="Y41" s="70">
        <v>1245</v>
      </c>
      <c r="Z41" s="69">
        <v>1280</v>
      </c>
      <c r="AA41" s="71">
        <v>50.32</v>
      </c>
      <c r="AB41" s="42">
        <f>Z41+AA41</f>
        <v>1330.32</v>
      </c>
      <c r="AC41" s="70">
        <v>0</v>
      </c>
      <c r="AD41" s="69">
        <v>1280</v>
      </c>
      <c r="AE41" s="41">
        <v>2636</v>
      </c>
      <c r="AF41" s="38">
        <f>X41+AB41+AD41</f>
        <v>3890.3199999999997</v>
      </c>
      <c r="AG41" s="38">
        <f>Y41+AC41+AE41</f>
        <v>3881</v>
      </c>
      <c r="AH41" s="51">
        <f>AF41-AG41</f>
        <v>9.319999999999709</v>
      </c>
      <c r="AI41" s="69">
        <v>1280</v>
      </c>
      <c r="AJ41" s="70">
        <v>1261</v>
      </c>
      <c r="AK41" s="47">
        <f>AI41-AJ41</f>
        <v>19</v>
      </c>
      <c r="AL41" s="69">
        <v>494.72</v>
      </c>
      <c r="AM41" s="69">
        <v>785.28</v>
      </c>
      <c r="AN41" s="69"/>
      <c r="AO41" s="42">
        <f>AL41+AM41+AN41</f>
        <v>1280</v>
      </c>
      <c r="AP41" s="70">
        <v>1206</v>
      </c>
      <c r="AQ41" s="41">
        <f>AO41-AP41</f>
        <v>74</v>
      </c>
      <c r="AR41" s="69">
        <v>494.72</v>
      </c>
      <c r="AS41" s="42">
        <v>659.76</v>
      </c>
      <c r="AT41" s="43">
        <v>27.53</v>
      </c>
      <c r="AU41" s="43">
        <v>21.79</v>
      </c>
      <c r="AV41" s="43">
        <v>66.650000000000006</v>
      </c>
      <c r="AW41" s="42">
        <f>AR41+AS41+AT41+AU41+AV41</f>
        <v>1270.45</v>
      </c>
      <c r="AX41" s="43">
        <v>79.599999999999994</v>
      </c>
      <c r="AY41" s="42"/>
      <c r="AZ41" s="42">
        <f>AW41+AX41+AY41</f>
        <v>1350.05</v>
      </c>
      <c r="BA41" s="41"/>
      <c r="BB41" s="38">
        <f>AJ41+AP41+AZ41</f>
        <v>3817.05</v>
      </c>
      <c r="BC41" s="40"/>
      <c r="BD41" s="39"/>
      <c r="BE41" s="38">
        <f>K41+V41+AG41+AP41+AJ41+AZ41</f>
        <v>15433.05</v>
      </c>
    </row>
    <row r="42" spans="1:57" s="72" customFormat="1" x14ac:dyDescent="0.2">
      <c r="A42" s="56">
        <v>37</v>
      </c>
      <c r="B42" s="65" t="s">
        <v>68</v>
      </c>
      <c r="C42" s="65" t="s">
        <v>8</v>
      </c>
      <c r="D42" s="42">
        <v>1295.5999999999999</v>
      </c>
      <c r="E42" s="40">
        <v>1281</v>
      </c>
      <c r="F42" s="42">
        <f>D42</f>
        <v>1295.5999999999999</v>
      </c>
      <c r="G42" s="40">
        <v>1288</v>
      </c>
      <c r="H42" s="42">
        <f>D42</f>
        <v>1295.5999999999999</v>
      </c>
      <c r="I42" s="40">
        <v>1311</v>
      </c>
      <c r="J42" s="53">
        <f>D42+F42+H42</f>
        <v>3886.7999999999997</v>
      </c>
      <c r="K42" s="52">
        <f>E42+G42+I42</f>
        <v>3880</v>
      </c>
      <c r="L42" s="51">
        <f>J42-K42</f>
        <v>6.7999999999997272</v>
      </c>
      <c r="M42" s="69">
        <v>1280</v>
      </c>
      <c r="N42" s="70">
        <v>1278</v>
      </c>
      <c r="O42" s="69">
        <v>1280</v>
      </c>
      <c r="P42" s="71">
        <v>34.630000000000003</v>
      </c>
      <c r="Q42" s="42">
        <f>O42+P42</f>
        <v>1314.63</v>
      </c>
      <c r="R42" s="41">
        <v>1284</v>
      </c>
      <c r="S42" s="69">
        <v>1280</v>
      </c>
      <c r="T42" s="41">
        <v>1310</v>
      </c>
      <c r="U42" s="47">
        <f>M42+Q42+S42</f>
        <v>3874.63</v>
      </c>
      <c r="V42" s="41">
        <f>N42+R42+T42</f>
        <v>3872</v>
      </c>
      <c r="W42" s="51">
        <f>U42-V42</f>
        <v>2.6300000000001091</v>
      </c>
      <c r="X42" s="69">
        <v>1280</v>
      </c>
      <c r="Y42" s="70">
        <v>1278</v>
      </c>
      <c r="Z42" s="69">
        <v>1280</v>
      </c>
      <c r="AA42" s="71">
        <v>50.32</v>
      </c>
      <c r="AB42" s="42">
        <f>Z42+AA42</f>
        <v>1330.32</v>
      </c>
      <c r="AC42" s="70">
        <v>1329</v>
      </c>
      <c r="AD42" s="69">
        <v>1280</v>
      </c>
      <c r="AE42" s="41">
        <v>1278</v>
      </c>
      <c r="AF42" s="38">
        <f>X42+AB42+AD42</f>
        <v>3890.3199999999997</v>
      </c>
      <c r="AG42" s="38">
        <f>Y42+AC42+AE42</f>
        <v>3885</v>
      </c>
      <c r="AH42" s="51">
        <f>AF42-AG42</f>
        <v>5.319999999999709</v>
      </c>
      <c r="AI42" s="69">
        <v>1280</v>
      </c>
      <c r="AJ42" s="70">
        <v>1273</v>
      </c>
      <c r="AK42" s="47">
        <f>AI42-AJ42</f>
        <v>7</v>
      </c>
      <c r="AL42" s="69">
        <v>494.72</v>
      </c>
      <c r="AM42" s="69">
        <v>785.28</v>
      </c>
      <c r="AN42" s="69"/>
      <c r="AO42" s="42">
        <f>AL42+AM42+AN42</f>
        <v>1280</v>
      </c>
      <c r="AP42" s="70">
        <v>1280</v>
      </c>
      <c r="AQ42" s="47">
        <f>AO42-AP42</f>
        <v>0</v>
      </c>
      <c r="AR42" s="69">
        <v>494.72</v>
      </c>
      <c r="AS42" s="42">
        <v>659.76</v>
      </c>
      <c r="AT42" s="43">
        <v>27.53</v>
      </c>
      <c r="AU42" s="43">
        <v>21.79</v>
      </c>
      <c r="AV42" s="43">
        <v>66.650000000000006</v>
      </c>
      <c r="AW42" s="42">
        <f>AR42+AS42+AT42+AU42+AV42</f>
        <v>1270.45</v>
      </c>
      <c r="AX42" s="43">
        <v>79.599999999999994</v>
      </c>
      <c r="AY42" s="42">
        <v>36.049999999999997</v>
      </c>
      <c r="AZ42" s="42">
        <f>AW42+AX42+AY42</f>
        <v>1386.1</v>
      </c>
      <c r="BA42" s="41"/>
      <c r="BB42" s="38">
        <f>AJ42+AP42+AZ42</f>
        <v>3939.1</v>
      </c>
      <c r="BC42" s="40"/>
      <c r="BD42" s="39"/>
      <c r="BE42" s="38">
        <f>K42+V42+AG42+AP42+AJ42+AZ42</f>
        <v>15576.1</v>
      </c>
    </row>
    <row r="43" spans="1:57" s="1" customFormat="1" x14ac:dyDescent="0.2">
      <c r="A43" s="64">
        <v>38</v>
      </c>
      <c r="B43" s="65" t="s">
        <v>67</v>
      </c>
      <c r="C43" s="65" t="s">
        <v>20</v>
      </c>
      <c r="D43" s="42">
        <v>1943.39</v>
      </c>
      <c r="E43" s="40">
        <v>1939</v>
      </c>
      <c r="F43" s="42">
        <f>D43</f>
        <v>1943.39</v>
      </c>
      <c r="G43" s="40">
        <v>1937</v>
      </c>
      <c r="H43" s="42">
        <f>D43</f>
        <v>1943.39</v>
      </c>
      <c r="I43" s="40">
        <v>1944</v>
      </c>
      <c r="J43" s="53">
        <f>D43+F43+H43</f>
        <v>5830.17</v>
      </c>
      <c r="K43" s="52">
        <f>E43+G43+I43</f>
        <v>5820</v>
      </c>
      <c r="L43" s="51">
        <f>J43-K43</f>
        <v>10.170000000000073</v>
      </c>
      <c r="M43" s="69">
        <v>1920</v>
      </c>
      <c r="N43" s="70">
        <v>1899</v>
      </c>
      <c r="O43" s="69">
        <v>1920</v>
      </c>
      <c r="P43" s="71">
        <v>51.96</v>
      </c>
      <c r="Q43" s="42">
        <f>O43+P43</f>
        <v>1971.96</v>
      </c>
      <c r="R43" s="41">
        <v>1967</v>
      </c>
      <c r="S43" s="69">
        <v>1920</v>
      </c>
      <c r="T43" s="41">
        <v>1936</v>
      </c>
      <c r="U43" s="47">
        <f>M43+Q43+S43</f>
        <v>5811.96</v>
      </c>
      <c r="V43" s="41">
        <f>N43+R43+T43</f>
        <v>5802</v>
      </c>
      <c r="W43" s="51">
        <f>U43-V43</f>
        <v>9.9600000000000364</v>
      </c>
      <c r="X43" s="69">
        <v>1920</v>
      </c>
      <c r="Y43" s="70">
        <v>1871</v>
      </c>
      <c r="Z43" s="69">
        <v>1920</v>
      </c>
      <c r="AA43" s="71">
        <v>75.48</v>
      </c>
      <c r="AB43" s="42">
        <f>Z43+AA43</f>
        <v>1995.48</v>
      </c>
      <c r="AC43" s="70">
        <v>1994</v>
      </c>
      <c r="AD43" s="69">
        <v>1920</v>
      </c>
      <c r="AE43" s="41">
        <v>1957</v>
      </c>
      <c r="AF43" s="38">
        <f>X43+AB43+AD43</f>
        <v>5835.48</v>
      </c>
      <c r="AG43" s="38">
        <f>Y43+AC43+AE43</f>
        <v>5822</v>
      </c>
      <c r="AH43" s="51">
        <f>AF43-AG43</f>
        <v>13.479999999999563</v>
      </c>
      <c r="AI43" s="69">
        <v>1920</v>
      </c>
      <c r="AJ43" s="70">
        <v>1910</v>
      </c>
      <c r="AK43" s="47">
        <f>AI43-AJ43</f>
        <v>10</v>
      </c>
      <c r="AL43" s="69">
        <v>742.08</v>
      </c>
      <c r="AM43" s="69">
        <v>1177.92</v>
      </c>
      <c r="AN43" s="69"/>
      <c r="AO43" s="42">
        <f>AL43+AM43+AN43</f>
        <v>1920</v>
      </c>
      <c r="AP43" s="70">
        <v>1891</v>
      </c>
      <c r="AQ43" s="41">
        <f>AO43-AP43</f>
        <v>29</v>
      </c>
      <c r="AR43" s="69">
        <v>742.08</v>
      </c>
      <c r="AS43" s="42">
        <v>989.64</v>
      </c>
      <c r="AT43" s="43">
        <v>41.29</v>
      </c>
      <c r="AU43" s="43">
        <v>32.68</v>
      </c>
      <c r="AV43" s="43">
        <v>99.99</v>
      </c>
      <c r="AW43" s="42">
        <f>AR43+AS43+AT43+AU43+AV43</f>
        <v>1905.68</v>
      </c>
      <c r="AX43" s="43">
        <v>119.4</v>
      </c>
      <c r="AY43" s="42"/>
      <c r="AZ43" s="42">
        <f>AW43+AX43+AY43</f>
        <v>2025.0800000000002</v>
      </c>
      <c r="BA43" s="41"/>
      <c r="BB43" s="38">
        <f>AJ43+AP43+AZ43</f>
        <v>5826.08</v>
      </c>
      <c r="BC43" s="40"/>
      <c r="BD43" s="39"/>
      <c r="BE43" s="38">
        <f>K43+V43+AG43+AP43+AJ43+AZ43</f>
        <v>23270.080000000002</v>
      </c>
    </row>
    <row r="44" spans="1:57" s="1" customFormat="1" x14ac:dyDescent="0.2">
      <c r="A44" s="56">
        <v>39</v>
      </c>
      <c r="B44" s="65" t="s">
        <v>66</v>
      </c>
      <c r="C44" s="65" t="s">
        <v>8</v>
      </c>
      <c r="D44" s="42">
        <v>1295.5999999999999</v>
      </c>
      <c r="E44" s="40">
        <v>1289.4000000000001</v>
      </c>
      <c r="F44" s="42">
        <f>D44</f>
        <v>1295.5999999999999</v>
      </c>
      <c r="G44" s="40">
        <v>1281.8</v>
      </c>
      <c r="H44" s="42">
        <f>D44</f>
        <v>1295.5999999999999</v>
      </c>
      <c r="I44" s="40">
        <v>1314.2</v>
      </c>
      <c r="J44" s="53">
        <f>D44+F44+H44</f>
        <v>3886.7999999999997</v>
      </c>
      <c r="K44" s="52">
        <f>E44+G44+I44</f>
        <v>3885.3999999999996</v>
      </c>
      <c r="L44" s="51">
        <f>J44-K44</f>
        <v>1.4000000000000909</v>
      </c>
      <c r="M44" s="69">
        <f>1280+61.6</f>
        <v>1341.6</v>
      </c>
      <c r="N44" s="70">
        <v>1341.6</v>
      </c>
      <c r="O44" s="69">
        <v>1280</v>
      </c>
      <c r="P44" s="71">
        <v>34.630000000000003</v>
      </c>
      <c r="Q44" s="42">
        <f>O44+P44-61.6</f>
        <v>1253.0300000000002</v>
      </c>
      <c r="R44" s="41">
        <v>1249.8</v>
      </c>
      <c r="S44" s="69">
        <v>1280</v>
      </c>
      <c r="T44" s="41">
        <v>1265</v>
      </c>
      <c r="U44" s="47">
        <f>M44+Q44+S44</f>
        <v>3874.63</v>
      </c>
      <c r="V44" s="41">
        <f>N44+R44+T44</f>
        <v>3856.3999999999996</v>
      </c>
      <c r="W44" s="51">
        <f>U44-V44</f>
        <v>18.230000000000473</v>
      </c>
      <c r="X44" s="69">
        <v>1280</v>
      </c>
      <c r="Y44" s="70">
        <v>1263.4000000000001</v>
      </c>
      <c r="Z44" s="69">
        <v>1280</v>
      </c>
      <c r="AA44" s="71">
        <v>50.32</v>
      </c>
      <c r="AB44" s="42">
        <f>Z44+AA44+84.08</f>
        <v>1414.3999999999999</v>
      </c>
      <c r="AC44" s="70">
        <v>1414.4</v>
      </c>
      <c r="AD44" s="69">
        <f>1280-84.08</f>
        <v>1195.92</v>
      </c>
      <c r="AE44" s="41">
        <v>1201.2</v>
      </c>
      <c r="AF44" s="38">
        <f>X44+AB44+AD44</f>
        <v>3890.3199999999997</v>
      </c>
      <c r="AG44" s="38">
        <f>Y44+AC44+AE44</f>
        <v>3879</v>
      </c>
      <c r="AH44" s="51">
        <f>AF44-AG44</f>
        <v>11.319999999999709</v>
      </c>
      <c r="AI44" s="69">
        <v>1280</v>
      </c>
      <c r="AJ44" s="70">
        <v>1274.5999999999999</v>
      </c>
      <c r="AK44" s="47">
        <f>AI44-AJ44</f>
        <v>5.4000000000000909</v>
      </c>
      <c r="AL44" s="69">
        <v>494.72</v>
      </c>
      <c r="AM44" s="69">
        <v>785.28</v>
      </c>
      <c r="AN44" s="69"/>
      <c r="AO44" s="42">
        <f>AL44+AM44+AN44</f>
        <v>1280</v>
      </c>
      <c r="AP44" s="70">
        <v>1268.4000000000001</v>
      </c>
      <c r="AQ44" s="47">
        <f>AO44-AP44</f>
        <v>11.599999999999909</v>
      </c>
      <c r="AR44" s="69">
        <v>494.72</v>
      </c>
      <c r="AS44" s="42">
        <v>659.76</v>
      </c>
      <c r="AT44" s="43">
        <v>27.53</v>
      </c>
      <c r="AU44" s="43">
        <v>21.79</v>
      </c>
      <c r="AV44" s="43">
        <v>66.650000000000006</v>
      </c>
      <c r="AW44" s="42">
        <f>AR44+AS44+AT44+AU44+AV44</f>
        <v>1270.45</v>
      </c>
      <c r="AX44" s="43">
        <v>79.599999999999994</v>
      </c>
      <c r="AY44" s="42">
        <v>36.049999999999997</v>
      </c>
      <c r="AZ44" s="42">
        <f>AW44+AX44+AY44</f>
        <v>1386.1</v>
      </c>
      <c r="BA44" s="41"/>
      <c r="BB44" s="38">
        <f>AJ44+AP44+AZ44</f>
        <v>3929.1</v>
      </c>
      <c r="BC44" s="40"/>
      <c r="BD44" s="39"/>
      <c r="BE44" s="38">
        <f>K44+V44+AG44+AP44+AJ44+AZ44</f>
        <v>15549.9</v>
      </c>
    </row>
    <row r="45" spans="1:57" s="1" customFormat="1" x14ac:dyDescent="0.2">
      <c r="A45" s="64">
        <v>40</v>
      </c>
      <c r="B45" s="65" t="s">
        <v>65</v>
      </c>
      <c r="C45" s="65" t="s">
        <v>11</v>
      </c>
      <c r="D45" s="42">
        <v>1619.49</v>
      </c>
      <c r="E45" s="40">
        <v>1611</v>
      </c>
      <c r="F45" s="42">
        <f>D45</f>
        <v>1619.49</v>
      </c>
      <c r="G45" s="40">
        <v>1607</v>
      </c>
      <c r="H45" s="42">
        <f>D45</f>
        <v>1619.49</v>
      </c>
      <c r="I45" s="40">
        <v>1630</v>
      </c>
      <c r="J45" s="53">
        <f>D45+F45+H45</f>
        <v>4858.47</v>
      </c>
      <c r="K45" s="52">
        <f>E45+G45+I45</f>
        <v>4848</v>
      </c>
      <c r="L45" s="51">
        <f>J45-K45</f>
        <v>10.470000000000255</v>
      </c>
      <c r="M45" s="69">
        <v>1600</v>
      </c>
      <c r="N45" s="70">
        <v>1593</v>
      </c>
      <c r="O45" s="69">
        <v>1600</v>
      </c>
      <c r="P45" s="71">
        <v>43.3</v>
      </c>
      <c r="Q45" s="42">
        <f>O45+P45</f>
        <v>1643.3</v>
      </c>
      <c r="R45" s="41">
        <v>1638</v>
      </c>
      <c r="S45" s="69">
        <v>1600</v>
      </c>
      <c r="T45" s="41">
        <v>1599</v>
      </c>
      <c r="U45" s="47">
        <f>M45+Q45+S45</f>
        <v>4843.3</v>
      </c>
      <c r="V45" s="41">
        <f>N45+R45+T45</f>
        <v>4830</v>
      </c>
      <c r="W45" s="51">
        <f>U45-V45</f>
        <v>13.300000000000182</v>
      </c>
      <c r="X45" s="69">
        <v>1600</v>
      </c>
      <c r="Y45" s="70">
        <v>1597</v>
      </c>
      <c r="Z45" s="69">
        <v>1600</v>
      </c>
      <c r="AA45" s="71">
        <v>62.9</v>
      </c>
      <c r="AB45" s="42">
        <f>Z45+AA45</f>
        <v>1662.9</v>
      </c>
      <c r="AC45" s="70">
        <v>1656</v>
      </c>
      <c r="AD45" s="69">
        <v>1600</v>
      </c>
      <c r="AE45" s="41">
        <v>1590</v>
      </c>
      <c r="AF45" s="38">
        <f>X45+AB45+AD45</f>
        <v>4862.8999999999996</v>
      </c>
      <c r="AG45" s="38">
        <f>Y45+AC45+AE45</f>
        <v>4843</v>
      </c>
      <c r="AH45" s="51">
        <f>AF45-AG45</f>
        <v>19.899999999999636</v>
      </c>
      <c r="AI45" s="69">
        <v>1600</v>
      </c>
      <c r="AJ45" s="70">
        <v>1582</v>
      </c>
      <c r="AK45" s="47">
        <f>AI45-AJ45</f>
        <v>18</v>
      </c>
      <c r="AL45" s="69">
        <v>618.4</v>
      </c>
      <c r="AM45" s="69">
        <v>981.6</v>
      </c>
      <c r="AN45" s="69"/>
      <c r="AO45" s="42">
        <f>AL45+AM45+AN45</f>
        <v>1600</v>
      </c>
      <c r="AP45" s="70">
        <v>1590</v>
      </c>
      <c r="AQ45" s="47">
        <f>AO45-AP45</f>
        <v>10</v>
      </c>
      <c r="AR45" s="69">
        <v>618.4</v>
      </c>
      <c r="AS45" s="42">
        <v>824.7</v>
      </c>
      <c r="AT45" s="43">
        <v>34.409999999999997</v>
      </c>
      <c r="AU45" s="43">
        <v>27.23</v>
      </c>
      <c r="AV45" s="43">
        <v>83.31</v>
      </c>
      <c r="AW45" s="42">
        <f>AR45+AS45+AT45+AU45+AV45</f>
        <v>1588.05</v>
      </c>
      <c r="AX45" s="43">
        <v>99.5</v>
      </c>
      <c r="AY45" s="42">
        <v>45.08</v>
      </c>
      <c r="AZ45" s="42">
        <f>AW45+AX45+AY45</f>
        <v>1732.6299999999999</v>
      </c>
      <c r="BA45" s="41"/>
      <c r="BB45" s="38">
        <f>AJ45+AP45+AZ45</f>
        <v>4904.63</v>
      </c>
      <c r="BC45" s="40"/>
      <c r="BD45" s="39"/>
      <c r="BE45" s="38">
        <f>K45+V45+AG45+AP45+AJ45+AZ45</f>
        <v>19425.63</v>
      </c>
    </row>
    <row r="46" spans="1:57" s="1" customFormat="1" x14ac:dyDescent="0.2">
      <c r="A46" s="56">
        <v>41</v>
      </c>
      <c r="B46" s="65" t="s">
        <v>64</v>
      </c>
      <c r="C46" s="65" t="s">
        <v>8</v>
      </c>
      <c r="D46" s="42">
        <v>1295.5999999999999</v>
      </c>
      <c r="E46" s="40">
        <v>1294.4000000000001</v>
      </c>
      <c r="F46" s="42">
        <f>D46</f>
        <v>1295.5999999999999</v>
      </c>
      <c r="G46" s="40">
        <v>1206.2</v>
      </c>
      <c r="H46" s="42">
        <f>D46</f>
        <v>1295.5999999999999</v>
      </c>
      <c r="I46" s="40">
        <v>1363.6</v>
      </c>
      <c r="J46" s="53">
        <f>D46+F46+H46</f>
        <v>3886.7999999999997</v>
      </c>
      <c r="K46" s="52">
        <f>E46+G46+I46</f>
        <v>3864.2000000000003</v>
      </c>
      <c r="L46" s="39">
        <f>J46-K46</f>
        <v>22.599999999999454</v>
      </c>
      <c r="M46" s="69">
        <v>1280</v>
      </c>
      <c r="N46" s="70">
        <v>1243.2</v>
      </c>
      <c r="O46" s="69">
        <v>1280</v>
      </c>
      <c r="P46" s="71"/>
      <c r="Q46" s="42">
        <f>O46+P46</f>
        <v>1280</v>
      </c>
      <c r="R46" s="41">
        <v>1230</v>
      </c>
      <c r="S46" s="69">
        <v>1280</v>
      </c>
      <c r="T46" s="41">
        <v>1362</v>
      </c>
      <c r="U46" s="47">
        <f>M46+Q46+S46</f>
        <v>3840</v>
      </c>
      <c r="V46" s="41">
        <f>N46+R46+T46</f>
        <v>3835.2</v>
      </c>
      <c r="W46" s="51">
        <f>U46-V46</f>
        <v>4.8000000000001819</v>
      </c>
      <c r="X46" s="69">
        <v>1280</v>
      </c>
      <c r="Y46" s="70">
        <v>1258</v>
      </c>
      <c r="Z46" s="69">
        <v>1280</v>
      </c>
      <c r="AA46" s="71">
        <v>50.32</v>
      </c>
      <c r="AB46" s="42">
        <f>Z46+AA46</f>
        <v>1330.32</v>
      </c>
      <c r="AC46" s="70">
        <v>1216.8</v>
      </c>
      <c r="AD46" s="69">
        <v>1280</v>
      </c>
      <c r="AE46" s="41">
        <v>1393</v>
      </c>
      <c r="AF46" s="38">
        <f>X46+AB46+AD46</f>
        <v>3890.3199999999997</v>
      </c>
      <c r="AG46" s="38">
        <f>Y46+AC46+AE46</f>
        <v>3867.8</v>
      </c>
      <c r="AH46" s="39">
        <f>AF46-AG46</f>
        <v>22.519999999999527</v>
      </c>
      <c r="AI46" s="69">
        <v>1280</v>
      </c>
      <c r="AJ46" s="70">
        <v>918</v>
      </c>
      <c r="AK46" s="41">
        <f>AI46-AJ46</f>
        <v>362</v>
      </c>
      <c r="AL46" s="69">
        <v>494.72</v>
      </c>
      <c r="AM46" s="69">
        <v>785.28</v>
      </c>
      <c r="AN46" s="69"/>
      <c r="AO46" s="42">
        <f>AL46+AM46+AN46</f>
        <v>1280</v>
      </c>
      <c r="AP46" s="70">
        <v>1255</v>
      </c>
      <c r="AQ46" s="41">
        <f>AO46-AP46</f>
        <v>25</v>
      </c>
      <c r="AR46" s="69">
        <v>494.72</v>
      </c>
      <c r="AS46" s="42">
        <v>659.76</v>
      </c>
      <c r="AT46" s="43">
        <v>0</v>
      </c>
      <c r="AU46" s="43">
        <v>21.79</v>
      </c>
      <c r="AV46" s="43"/>
      <c r="AW46" s="42">
        <f>AR46+AS46+AT46+AU46+AV46</f>
        <v>1176.27</v>
      </c>
      <c r="AX46" s="43">
        <v>79.599999999999994</v>
      </c>
      <c r="AY46" s="42"/>
      <c r="AZ46" s="42">
        <f>AW46+AX46+AY46</f>
        <v>1255.8699999999999</v>
      </c>
      <c r="BA46" s="41"/>
      <c r="BB46" s="38">
        <f>AJ46+AP46+AZ46</f>
        <v>3428.87</v>
      </c>
      <c r="BC46" s="40"/>
      <c r="BD46" s="39"/>
      <c r="BE46" s="38">
        <f>K46+V46+AG46+AP46+AJ46+AZ46</f>
        <v>14996.07</v>
      </c>
    </row>
    <row r="47" spans="1:57" s="1" customFormat="1" x14ac:dyDescent="0.2">
      <c r="A47" s="64">
        <v>42</v>
      </c>
      <c r="B47" s="54" t="s">
        <v>63</v>
      </c>
      <c r="C47" s="54" t="s">
        <v>11</v>
      </c>
      <c r="D47" s="42">
        <v>1619.49</v>
      </c>
      <c r="E47" s="40">
        <v>1615</v>
      </c>
      <c r="F47" s="42">
        <f>D47</f>
        <v>1619.49</v>
      </c>
      <c r="G47" s="40">
        <v>1602</v>
      </c>
      <c r="H47" s="42">
        <f>D47</f>
        <v>1619.49</v>
      </c>
      <c r="I47" s="40">
        <v>1606</v>
      </c>
      <c r="J47" s="53">
        <f>D47+F47+H47</f>
        <v>4858.47</v>
      </c>
      <c r="K47" s="52">
        <f>E47+G47+I47</f>
        <v>4823</v>
      </c>
      <c r="L47" s="39">
        <f>J47-K47</f>
        <v>35.470000000000255</v>
      </c>
      <c r="M47" s="59">
        <v>1600</v>
      </c>
      <c r="N47" s="62">
        <v>1591</v>
      </c>
      <c r="O47" s="59">
        <v>1600</v>
      </c>
      <c r="P47" s="61"/>
      <c r="Q47" s="42">
        <f>O47+P47</f>
        <v>1600</v>
      </c>
      <c r="R47" s="41">
        <v>1600</v>
      </c>
      <c r="S47" s="59">
        <v>1600</v>
      </c>
      <c r="T47" s="41">
        <v>1600</v>
      </c>
      <c r="U47" s="47">
        <f>M47+Q47+S47</f>
        <v>4800</v>
      </c>
      <c r="V47" s="41">
        <f>N47+R47+T47</f>
        <v>4791</v>
      </c>
      <c r="W47" s="51">
        <f>U47-V47</f>
        <v>9</v>
      </c>
      <c r="X47" s="59">
        <v>1600</v>
      </c>
      <c r="Y47" s="60">
        <v>1595</v>
      </c>
      <c r="Z47" s="59">
        <v>1600</v>
      </c>
      <c r="AA47" s="61">
        <v>62.9</v>
      </c>
      <c r="AB47" s="42">
        <f>Z47+AA47</f>
        <v>1662.9</v>
      </c>
      <c r="AC47" s="60">
        <v>1597</v>
      </c>
      <c r="AD47" s="59">
        <v>1600</v>
      </c>
      <c r="AE47" s="41">
        <v>1668</v>
      </c>
      <c r="AF47" s="38">
        <f>X47+AB47+AD47</f>
        <v>4862.8999999999996</v>
      </c>
      <c r="AG47" s="38">
        <f>Y47+AC47+AE47</f>
        <v>4860</v>
      </c>
      <c r="AH47" s="51">
        <f>AF47-AG47</f>
        <v>2.8999999999996362</v>
      </c>
      <c r="AI47" s="59">
        <v>1600</v>
      </c>
      <c r="AJ47" s="60">
        <v>1593</v>
      </c>
      <c r="AK47" s="47">
        <f>AI47-AJ47</f>
        <v>7</v>
      </c>
      <c r="AL47" s="59">
        <v>618.4</v>
      </c>
      <c r="AM47" s="59">
        <v>981.6</v>
      </c>
      <c r="AN47" s="59"/>
      <c r="AO47" s="42">
        <f>AL47+AM47+AN47</f>
        <v>1600</v>
      </c>
      <c r="AP47" s="60">
        <v>1595</v>
      </c>
      <c r="AQ47" s="47">
        <f>AO47-AP47</f>
        <v>5</v>
      </c>
      <c r="AR47" s="59">
        <v>618.4</v>
      </c>
      <c r="AS47" s="58">
        <v>824.7</v>
      </c>
      <c r="AT47" s="57">
        <v>34.409999999999997</v>
      </c>
      <c r="AU47" s="57">
        <v>27.23</v>
      </c>
      <c r="AV47" s="57">
        <v>83.31</v>
      </c>
      <c r="AW47" s="42">
        <f>AR47+AS47+AT47+AU47+AV47</f>
        <v>1588.05</v>
      </c>
      <c r="AX47" s="43">
        <v>99.5</v>
      </c>
      <c r="AY47" s="42">
        <v>45.08</v>
      </c>
      <c r="AZ47" s="42">
        <f>AW47+AX47+AY47</f>
        <v>1732.6299999999999</v>
      </c>
      <c r="BA47" s="41"/>
      <c r="BB47" s="38">
        <f>AJ47+AP47+AZ47</f>
        <v>4920.63</v>
      </c>
      <c r="BC47" s="40"/>
      <c r="BD47" s="39"/>
      <c r="BE47" s="38">
        <f>K47+V47+AG47+AP47+AJ47+AZ47</f>
        <v>19394.63</v>
      </c>
    </row>
    <row r="48" spans="1:57" s="1" customFormat="1" x14ac:dyDescent="0.2">
      <c r="A48" s="56">
        <v>43</v>
      </c>
      <c r="B48" s="54" t="s">
        <v>62</v>
      </c>
      <c r="C48" s="54" t="s">
        <v>8</v>
      </c>
      <c r="D48" s="42">
        <v>1295.5999999999999</v>
      </c>
      <c r="E48" s="40">
        <v>1281</v>
      </c>
      <c r="F48" s="42">
        <f>D48</f>
        <v>1295.5999999999999</v>
      </c>
      <c r="G48" s="40">
        <v>1291</v>
      </c>
      <c r="H48" s="42">
        <f>D48</f>
        <v>1295.5999999999999</v>
      </c>
      <c r="I48" s="40">
        <v>1293</v>
      </c>
      <c r="J48" s="53">
        <f>D48+F48+H48</f>
        <v>3886.7999999999997</v>
      </c>
      <c r="K48" s="52">
        <f>E48+G48+I48</f>
        <v>3865</v>
      </c>
      <c r="L48" s="39">
        <f>J48-K48</f>
        <v>21.799999999999727</v>
      </c>
      <c r="M48" s="59">
        <v>1280</v>
      </c>
      <c r="N48" s="62">
        <v>1280</v>
      </c>
      <c r="O48" s="59">
        <v>1280</v>
      </c>
      <c r="P48" s="61"/>
      <c r="Q48" s="42">
        <f>O48+P48</f>
        <v>1280</v>
      </c>
      <c r="R48" s="41">
        <v>1262</v>
      </c>
      <c r="S48" s="59">
        <v>1280</v>
      </c>
      <c r="T48" s="41">
        <v>1270</v>
      </c>
      <c r="U48" s="47">
        <f>M48+Q48+S48</f>
        <v>3840</v>
      </c>
      <c r="V48" s="41">
        <f>N48+R48+T48</f>
        <v>3812</v>
      </c>
      <c r="W48" s="39">
        <f>U48-V48</f>
        <v>28</v>
      </c>
      <c r="X48" s="59">
        <v>1280</v>
      </c>
      <c r="Y48" s="60">
        <v>1277</v>
      </c>
      <c r="Z48" s="59">
        <v>1280</v>
      </c>
      <c r="AA48" s="61"/>
      <c r="AB48" s="42">
        <f>Z48+AA48</f>
        <v>1280</v>
      </c>
      <c r="AC48" s="60">
        <v>1258</v>
      </c>
      <c r="AD48" s="59">
        <v>1280</v>
      </c>
      <c r="AE48" s="41">
        <v>1293</v>
      </c>
      <c r="AF48" s="38">
        <f>X48+AB48+AD48</f>
        <v>3840</v>
      </c>
      <c r="AG48" s="38">
        <f>Y48+AC48+AE48</f>
        <v>3828</v>
      </c>
      <c r="AH48" s="51">
        <f>AF48-AG48</f>
        <v>12</v>
      </c>
      <c r="AI48" s="59">
        <v>1280</v>
      </c>
      <c r="AJ48" s="60">
        <v>1266</v>
      </c>
      <c r="AK48" s="47">
        <f>AI48-AJ48</f>
        <v>14</v>
      </c>
      <c r="AL48" s="59">
        <v>494.72</v>
      </c>
      <c r="AM48" s="59">
        <v>785.28</v>
      </c>
      <c r="AN48" s="59"/>
      <c r="AO48" s="42">
        <f>AL48+AM48+AN48</f>
        <v>1280</v>
      </c>
      <c r="AP48" s="60">
        <v>1268</v>
      </c>
      <c r="AQ48" s="47">
        <f>AO48-AP48</f>
        <v>12</v>
      </c>
      <c r="AR48" s="59">
        <v>494.72</v>
      </c>
      <c r="AS48" s="58">
        <v>659.76</v>
      </c>
      <c r="AT48" s="57">
        <v>27.53</v>
      </c>
      <c r="AU48" s="57">
        <v>21.79</v>
      </c>
      <c r="AV48" s="57">
        <v>66.650000000000006</v>
      </c>
      <c r="AW48" s="42">
        <f>AR48+AS48+AT48+AU48+AV48</f>
        <v>1270.45</v>
      </c>
      <c r="AX48" s="43">
        <v>79.599999999999994</v>
      </c>
      <c r="AY48" s="42">
        <v>36.049999999999997</v>
      </c>
      <c r="AZ48" s="42">
        <f>AW48+AX48+AY48</f>
        <v>1386.1</v>
      </c>
      <c r="BA48" s="41"/>
      <c r="BB48" s="38">
        <f>AJ48+AP48+AZ48</f>
        <v>3920.1</v>
      </c>
      <c r="BC48" s="40"/>
      <c r="BD48" s="39"/>
      <c r="BE48" s="38">
        <f>K48+V48+AG48+AP48+AJ48+AZ48</f>
        <v>15425.1</v>
      </c>
    </row>
    <row r="49" spans="1:57" s="1" customFormat="1" x14ac:dyDescent="0.2">
      <c r="A49" s="64">
        <v>44</v>
      </c>
      <c r="B49" s="54" t="s">
        <v>61</v>
      </c>
      <c r="C49" s="54" t="s">
        <v>11</v>
      </c>
      <c r="D49" s="42">
        <v>1619.49</v>
      </c>
      <c r="E49" s="40">
        <v>1522</v>
      </c>
      <c r="F49" s="42">
        <f>D49</f>
        <v>1619.49</v>
      </c>
      <c r="G49" s="40">
        <v>1530</v>
      </c>
      <c r="H49" s="42">
        <f>D49</f>
        <v>1619.49</v>
      </c>
      <c r="I49" s="40">
        <v>1772</v>
      </c>
      <c r="J49" s="53">
        <f>D49+F49+H49</f>
        <v>4858.47</v>
      </c>
      <c r="K49" s="52">
        <f>E49+G49+I49</f>
        <v>4824</v>
      </c>
      <c r="L49" s="39">
        <f>J49-K49</f>
        <v>34.470000000000255</v>
      </c>
      <c r="M49" s="59">
        <v>1600</v>
      </c>
      <c r="N49" s="62">
        <v>1590</v>
      </c>
      <c r="O49" s="59">
        <v>1600</v>
      </c>
      <c r="P49" s="61"/>
      <c r="Q49" s="42">
        <f>O49+P49</f>
        <v>1600</v>
      </c>
      <c r="R49" s="41">
        <v>1574</v>
      </c>
      <c r="S49" s="59">
        <v>1600</v>
      </c>
      <c r="T49" s="41">
        <v>1584</v>
      </c>
      <c r="U49" s="47">
        <f>M49+Q49+S49</f>
        <v>4800</v>
      </c>
      <c r="V49" s="41">
        <f>N49+R49+T49</f>
        <v>4748</v>
      </c>
      <c r="W49" s="39">
        <f>U49-V49</f>
        <v>52</v>
      </c>
      <c r="X49" s="59">
        <v>1600</v>
      </c>
      <c r="Y49" s="60">
        <v>1530</v>
      </c>
      <c r="Z49" s="59">
        <v>1600</v>
      </c>
      <c r="AA49" s="61"/>
      <c r="AB49" s="42">
        <f>Z49+AA49</f>
        <v>1600</v>
      </c>
      <c r="AC49" s="60">
        <v>1512</v>
      </c>
      <c r="AD49" s="59">
        <v>1600</v>
      </c>
      <c r="AE49" s="41">
        <v>1692</v>
      </c>
      <c r="AF49" s="38">
        <f>X49+AB49+AD49</f>
        <v>4800</v>
      </c>
      <c r="AG49" s="38">
        <f>Y49+AC49+AE49</f>
        <v>4734</v>
      </c>
      <c r="AH49" s="39">
        <f>AF49-AG49</f>
        <v>66</v>
      </c>
      <c r="AI49" s="59">
        <v>1600</v>
      </c>
      <c r="AJ49" s="60">
        <v>1566</v>
      </c>
      <c r="AK49" s="41">
        <f>AI49-AJ49</f>
        <v>34</v>
      </c>
      <c r="AL49" s="59">
        <v>618.4</v>
      </c>
      <c r="AM49" s="59">
        <v>981.6</v>
      </c>
      <c r="AN49" s="59"/>
      <c r="AO49" s="42">
        <f>AL49+AM49+AN49</f>
        <v>1600</v>
      </c>
      <c r="AP49" s="60">
        <v>1596.8</v>
      </c>
      <c r="AQ49" s="47">
        <f>AO49-AP49</f>
        <v>3.2000000000000455</v>
      </c>
      <c r="AR49" s="59">
        <v>618.4</v>
      </c>
      <c r="AS49" s="58">
        <v>824.7</v>
      </c>
      <c r="AT49" s="57">
        <v>0</v>
      </c>
      <c r="AU49" s="57">
        <v>27.23</v>
      </c>
      <c r="AV49" s="57"/>
      <c r="AW49" s="42">
        <f>AR49+AS49+AT49+AU49+AV49</f>
        <v>1470.33</v>
      </c>
      <c r="AX49" s="43">
        <v>99.5</v>
      </c>
      <c r="AY49" s="42">
        <v>45.08</v>
      </c>
      <c r="AZ49" s="42">
        <f>AW49+AX49+AY49</f>
        <v>1614.9099999999999</v>
      </c>
      <c r="BA49" s="41"/>
      <c r="BB49" s="38">
        <f>AJ49+AP49+AZ49</f>
        <v>4777.71</v>
      </c>
      <c r="BC49" s="40"/>
      <c r="BD49" s="39"/>
      <c r="BE49" s="38">
        <f>K49+V49+AG49+AP49+AJ49+AZ49</f>
        <v>19083.71</v>
      </c>
    </row>
    <row r="50" spans="1:57" s="1" customFormat="1" x14ac:dyDescent="0.2">
      <c r="A50" s="56">
        <v>45</v>
      </c>
      <c r="B50" s="54" t="s">
        <v>60</v>
      </c>
      <c r="C50" s="54" t="s">
        <v>11</v>
      </c>
      <c r="D50" s="42">
        <v>1619.49</v>
      </c>
      <c r="E50" s="40">
        <v>1603.8</v>
      </c>
      <c r="F50" s="42">
        <f>D50</f>
        <v>1619.49</v>
      </c>
      <c r="G50" s="40">
        <v>1602.2</v>
      </c>
      <c r="H50" s="42">
        <f>D50</f>
        <v>1619.49</v>
      </c>
      <c r="I50" s="40">
        <v>1639</v>
      </c>
      <c r="J50" s="53">
        <f>D50+F50+H50</f>
        <v>4858.47</v>
      </c>
      <c r="K50" s="52">
        <f>E50+G50+I50</f>
        <v>4845</v>
      </c>
      <c r="L50" s="51">
        <f>J50-K50</f>
        <v>13.470000000000255</v>
      </c>
      <c r="M50" s="59">
        <v>1600</v>
      </c>
      <c r="N50" s="62">
        <v>1586</v>
      </c>
      <c r="O50" s="59">
        <v>1600</v>
      </c>
      <c r="P50" s="61">
        <v>43.3</v>
      </c>
      <c r="Q50" s="42">
        <f>O50+P50</f>
        <v>1643.3</v>
      </c>
      <c r="R50" s="41">
        <v>1608</v>
      </c>
      <c r="S50" s="59">
        <v>1600</v>
      </c>
      <c r="T50" s="41">
        <v>1636.8</v>
      </c>
      <c r="U50" s="47">
        <f>M50+Q50+S50</f>
        <v>4843.3</v>
      </c>
      <c r="V50" s="41">
        <f>N50+R50+T50</f>
        <v>4830.8</v>
      </c>
      <c r="W50" s="51">
        <f>U50-V50</f>
        <v>12.5</v>
      </c>
      <c r="X50" s="59">
        <v>1600</v>
      </c>
      <c r="Y50" s="60">
        <v>1587</v>
      </c>
      <c r="Z50" s="59">
        <v>1600</v>
      </c>
      <c r="AA50" s="61">
        <v>62.9</v>
      </c>
      <c r="AB50" s="42">
        <f>Z50+AA50</f>
        <v>1662.9</v>
      </c>
      <c r="AC50" s="60">
        <v>1630.2</v>
      </c>
      <c r="AD50" s="59">
        <v>1600</v>
      </c>
      <c r="AE50" s="41">
        <v>1614.2</v>
      </c>
      <c r="AF50" s="38">
        <f>X50+AB50+AD50</f>
        <v>4862.8999999999996</v>
      </c>
      <c r="AG50" s="38">
        <f>Y50+AC50+AE50</f>
        <v>4831.3999999999996</v>
      </c>
      <c r="AH50" s="39">
        <f>AF50-AG50</f>
        <v>31.5</v>
      </c>
      <c r="AI50" s="59">
        <v>1600</v>
      </c>
      <c r="AJ50" s="60">
        <v>1572.8</v>
      </c>
      <c r="AK50" s="41">
        <f>AI50-AJ50</f>
        <v>27.200000000000045</v>
      </c>
      <c r="AL50" s="59">
        <v>618.4</v>
      </c>
      <c r="AM50" s="59">
        <v>981.6</v>
      </c>
      <c r="AN50" s="59"/>
      <c r="AO50" s="42">
        <f>AL50+AM50+AN50</f>
        <v>1600</v>
      </c>
      <c r="AP50" s="60">
        <v>1576</v>
      </c>
      <c r="AQ50" s="41">
        <f>AO50-AP50</f>
        <v>24</v>
      </c>
      <c r="AR50" s="59">
        <v>618.4</v>
      </c>
      <c r="AS50" s="58">
        <v>824.7</v>
      </c>
      <c r="AT50" s="57">
        <v>0</v>
      </c>
      <c r="AU50" s="57">
        <v>27.23</v>
      </c>
      <c r="AV50" s="57"/>
      <c r="AW50" s="42">
        <f>AR50+AS50+AT50+AU50+AV50</f>
        <v>1470.33</v>
      </c>
      <c r="AX50" s="43">
        <v>99.5</v>
      </c>
      <c r="AY50" s="42"/>
      <c r="AZ50" s="42">
        <f>AW50+AX50+AY50</f>
        <v>1569.83</v>
      </c>
      <c r="BA50" s="41"/>
      <c r="BB50" s="38">
        <f>AJ50+AP50+AZ50</f>
        <v>4718.63</v>
      </c>
      <c r="BC50" s="40"/>
      <c r="BD50" s="39"/>
      <c r="BE50" s="38">
        <f>K50+V50+AG50+AP50+AJ50+AZ50</f>
        <v>19225.830000000002</v>
      </c>
    </row>
    <row r="51" spans="1:57" s="1" customFormat="1" x14ac:dyDescent="0.2">
      <c r="A51" s="64">
        <v>46</v>
      </c>
      <c r="B51" s="67" t="s">
        <v>59</v>
      </c>
      <c r="C51" s="66" t="s">
        <v>8</v>
      </c>
      <c r="D51" s="42">
        <v>1943.4</v>
      </c>
      <c r="E51" s="40">
        <v>1940</v>
      </c>
      <c r="F51" s="42">
        <f>D51</f>
        <v>1943.4</v>
      </c>
      <c r="G51" s="40">
        <v>1940</v>
      </c>
      <c r="H51" s="42">
        <f>D51</f>
        <v>1943.4</v>
      </c>
      <c r="I51" s="40">
        <v>1940</v>
      </c>
      <c r="J51" s="53">
        <f>D51+F51+H51</f>
        <v>5830.2000000000007</v>
      </c>
      <c r="K51" s="52">
        <f>E51+G51+I51</f>
        <v>5820</v>
      </c>
      <c r="L51" s="51">
        <f>J51-K51</f>
        <v>10.200000000000728</v>
      </c>
      <c r="M51" s="59">
        <v>1920</v>
      </c>
      <c r="N51" s="62">
        <v>1910</v>
      </c>
      <c r="O51" s="59">
        <v>1920</v>
      </c>
      <c r="P51" s="61">
        <v>51.95</v>
      </c>
      <c r="Q51" s="42">
        <f>O51+P51</f>
        <v>1971.95</v>
      </c>
      <c r="R51" s="41">
        <v>1969</v>
      </c>
      <c r="S51" s="59">
        <v>1920</v>
      </c>
      <c r="T51" s="41">
        <v>1927</v>
      </c>
      <c r="U51" s="47">
        <f>M51+Q51+S51</f>
        <v>5811.95</v>
      </c>
      <c r="V51" s="41">
        <f>N51+R51+T51</f>
        <v>5806</v>
      </c>
      <c r="W51" s="51">
        <f>U51-V51</f>
        <v>5.9499999999998181</v>
      </c>
      <c r="X51" s="59">
        <v>1920</v>
      </c>
      <c r="Y51" s="60">
        <v>1920</v>
      </c>
      <c r="Z51" s="59">
        <v>1920</v>
      </c>
      <c r="AA51" s="61">
        <v>75.48</v>
      </c>
      <c r="AB51" s="42">
        <f>Z51+AA51</f>
        <v>1995.48</v>
      </c>
      <c r="AC51" s="60">
        <v>1912</v>
      </c>
      <c r="AD51" s="59">
        <v>1920</v>
      </c>
      <c r="AE51" s="41">
        <v>1999</v>
      </c>
      <c r="AF51" s="38">
        <f>X51+AB51+AD51</f>
        <v>5835.48</v>
      </c>
      <c r="AG51" s="38">
        <f>Y51+AC51+AE51</f>
        <v>5831</v>
      </c>
      <c r="AH51" s="51">
        <f>AF51-AG51</f>
        <v>4.4799999999995634</v>
      </c>
      <c r="AI51" s="59">
        <v>1920</v>
      </c>
      <c r="AJ51" s="60">
        <v>1909</v>
      </c>
      <c r="AK51" s="47">
        <f>AI51-AJ51</f>
        <v>11</v>
      </c>
      <c r="AL51" s="59">
        <v>742.08</v>
      </c>
      <c r="AM51" s="59">
        <v>1177.92</v>
      </c>
      <c r="AN51" s="59"/>
      <c r="AO51" s="42">
        <f>AL51+AM51+AN51</f>
        <v>1920</v>
      </c>
      <c r="AP51" s="60">
        <v>1919</v>
      </c>
      <c r="AQ51" s="47">
        <f>AO51-AP51</f>
        <v>1</v>
      </c>
      <c r="AR51" s="59">
        <v>742.08</v>
      </c>
      <c r="AS51" s="58">
        <v>989.64</v>
      </c>
      <c r="AT51" s="57">
        <v>41.3</v>
      </c>
      <c r="AU51" s="57">
        <v>32.69</v>
      </c>
      <c r="AV51" s="57">
        <v>99.98</v>
      </c>
      <c r="AW51" s="42">
        <f>AR51+AS51+AT51+AU51+AV51</f>
        <v>1905.69</v>
      </c>
      <c r="AX51" s="43">
        <v>119.4</v>
      </c>
      <c r="AY51" s="42">
        <v>54.08</v>
      </c>
      <c r="AZ51" s="42">
        <f>AW51+AX51+AY51</f>
        <v>2079.17</v>
      </c>
      <c r="BA51" s="41"/>
      <c r="BB51" s="38">
        <f>AJ51+AP51+AZ51</f>
        <v>5907.17</v>
      </c>
      <c r="BC51" s="40"/>
      <c r="BD51" s="39"/>
      <c r="BE51" s="38">
        <f>K51+V51+AG51+AP51+AJ51+AZ51</f>
        <v>23364.17</v>
      </c>
    </row>
    <row r="52" spans="1:57" s="1" customFormat="1" x14ac:dyDescent="0.2">
      <c r="A52" s="56">
        <v>47</v>
      </c>
      <c r="B52" s="54" t="s">
        <v>58</v>
      </c>
      <c r="C52" s="54" t="s">
        <v>8</v>
      </c>
      <c r="D52" s="42">
        <v>1295.5999999999999</v>
      </c>
      <c r="E52" s="40">
        <v>1291</v>
      </c>
      <c r="F52" s="42">
        <f>D52</f>
        <v>1295.5999999999999</v>
      </c>
      <c r="G52" s="40">
        <v>1278</v>
      </c>
      <c r="H52" s="42">
        <f>D52</f>
        <v>1295.5999999999999</v>
      </c>
      <c r="I52" s="40">
        <v>1309</v>
      </c>
      <c r="J52" s="53">
        <f>D52+F52+H52</f>
        <v>3886.7999999999997</v>
      </c>
      <c r="K52" s="52">
        <f>E52+G52+I52</f>
        <v>3878</v>
      </c>
      <c r="L52" s="51">
        <f>J52-K52</f>
        <v>8.7999999999997272</v>
      </c>
      <c r="M52" s="59">
        <v>1280</v>
      </c>
      <c r="N52" s="62">
        <v>1278</v>
      </c>
      <c r="O52" s="59">
        <v>1280</v>
      </c>
      <c r="P52" s="61">
        <v>34.630000000000003</v>
      </c>
      <c r="Q52" s="42">
        <f>O52+P52</f>
        <v>1314.63</v>
      </c>
      <c r="R52" s="41">
        <v>1280</v>
      </c>
      <c r="S52" s="59">
        <v>1280</v>
      </c>
      <c r="T52" s="41">
        <v>1310</v>
      </c>
      <c r="U52" s="47">
        <f>M52+Q52+S52</f>
        <v>3874.63</v>
      </c>
      <c r="V52" s="41">
        <f>N52+R52+T52</f>
        <v>3868</v>
      </c>
      <c r="W52" s="51">
        <f>U52-V52</f>
        <v>6.6300000000001091</v>
      </c>
      <c r="X52" s="59">
        <v>1280</v>
      </c>
      <c r="Y52" s="60">
        <v>1275</v>
      </c>
      <c r="Z52" s="59">
        <v>1280</v>
      </c>
      <c r="AA52" s="61">
        <v>50.32</v>
      </c>
      <c r="AB52" s="42">
        <f>Z52+AA52</f>
        <v>1330.32</v>
      </c>
      <c r="AC52" s="60">
        <v>1266</v>
      </c>
      <c r="AD52" s="59">
        <v>1280</v>
      </c>
      <c r="AE52" s="41">
        <v>1348</v>
      </c>
      <c r="AF52" s="38">
        <f>X52+AB52+AD52</f>
        <v>3890.3199999999997</v>
      </c>
      <c r="AG52" s="38">
        <f>Y52+AC52+AE52</f>
        <v>3889</v>
      </c>
      <c r="AH52" s="51">
        <f>AF52-AG52</f>
        <v>1.319999999999709</v>
      </c>
      <c r="AI52" s="59">
        <v>1280</v>
      </c>
      <c r="AJ52" s="60">
        <v>1274</v>
      </c>
      <c r="AK52" s="47">
        <f>AI52-AJ52</f>
        <v>6</v>
      </c>
      <c r="AL52" s="59">
        <v>494.72</v>
      </c>
      <c r="AM52" s="59">
        <v>785.28</v>
      </c>
      <c r="AN52" s="59"/>
      <c r="AO52" s="42">
        <f>AL52+AM52+AN52</f>
        <v>1280</v>
      </c>
      <c r="AP52" s="60">
        <v>1224</v>
      </c>
      <c r="AQ52" s="41">
        <f>AO52-AP52</f>
        <v>56</v>
      </c>
      <c r="AR52" s="59">
        <v>494.72</v>
      </c>
      <c r="AS52" s="58">
        <v>659.76</v>
      </c>
      <c r="AT52" s="57">
        <v>27.53</v>
      </c>
      <c r="AU52" s="57">
        <v>21.79</v>
      </c>
      <c r="AV52" s="57">
        <v>66.650000000000006</v>
      </c>
      <c r="AW52" s="42">
        <f>AR52+AS52+AT52+AU52+AV52</f>
        <v>1270.45</v>
      </c>
      <c r="AX52" s="43">
        <v>79.599999999999994</v>
      </c>
      <c r="AY52" s="42"/>
      <c r="AZ52" s="42">
        <f>AW52+AX52+AY52</f>
        <v>1350.05</v>
      </c>
      <c r="BA52" s="41"/>
      <c r="BB52" s="38">
        <f>AJ52+AP52+AZ52</f>
        <v>3848.05</v>
      </c>
      <c r="BC52" s="40"/>
      <c r="BD52" s="39"/>
      <c r="BE52" s="38">
        <f>K52+V52+AG52+AP52+AJ52+AZ52</f>
        <v>15483.05</v>
      </c>
    </row>
    <row r="53" spans="1:57" s="1" customFormat="1" x14ac:dyDescent="0.2">
      <c r="A53" s="64">
        <v>48</v>
      </c>
      <c r="B53" s="54" t="s">
        <v>57</v>
      </c>
      <c r="C53" s="54" t="s">
        <v>8</v>
      </c>
      <c r="D53" s="42">
        <v>1295.5999999999999</v>
      </c>
      <c r="E53" s="40">
        <v>1282.8</v>
      </c>
      <c r="F53" s="42">
        <f>D53</f>
        <v>1295.5999999999999</v>
      </c>
      <c r="G53" s="40">
        <v>1231.2</v>
      </c>
      <c r="H53" s="42">
        <f>D53</f>
        <v>1295.5999999999999</v>
      </c>
      <c r="I53" s="40">
        <v>1332</v>
      </c>
      <c r="J53" s="53">
        <f>D53+F53+H53</f>
        <v>3886.7999999999997</v>
      </c>
      <c r="K53" s="52">
        <f>E53+G53+I53</f>
        <v>3846</v>
      </c>
      <c r="L53" s="39">
        <f>J53-K53</f>
        <v>40.799999999999727</v>
      </c>
      <c r="M53" s="59">
        <v>1280</v>
      </c>
      <c r="N53" s="62">
        <v>0</v>
      </c>
      <c r="O53" s="59">
        <v>1280</v>
      </c>
      <c r="P53" s="61"/>
      <c r="Q53" s="42">
        <f>O53+P53+43</f>
        <v>1323</v>
      </c>
      <c r="R53" s="41">
        <v>1323</v>
      </c>
      <c r="S53" s="59">
        <f>1280-43</f>
        <v>1237</v>
      </c>
      <c r="T53" s="41">
        <v>2504.1999999999998</v>
      </c>
      <c r="U53" s="47">
        <f>M53+Q53+S53</f>
        <v>3840</v>
      </c>
      <c r="V53" s="41">
        <f>N53+R53+T53</f>
        <v>3827.2</v>
      </c>
      <c r="W53" s="51">
        <f>U53-V53</f>
        <v>12.800000000000182</v>
      </c>
      <c r="X53" s="59">
        <v>1280</v>
      </c>
      <c r="Y53" s="60">
        <v>1272</v>
      </c>
      <c r="Z53" s="59">
        <v>1280</v>
      </c>
      <c r="AA53" s="61">
        <v>50.32</v>
      </c>
      <c r="AB53" s="42">
        <f>Z53+AA53</f>
        <v>1330.32</v>
      </c>
      <c r="AC53" s="60">
        <v>1302</v>
      </c>
      <c r="AD53" s="59">
        <v>1280</v>
      </c>
      <c r="AE53" s="41">
        <v>1309.2</v>
      </c>
      <c r="AF53" s="38">
        <f>X53+AB53+AD53</f>
        <v>3890.3199999999997</v>
      </c>
      <c r="AG53" s="38">
        <f>Y53+AC53+AE53</f>
        <v>3883.2</v>
      </c>
      <c r="AH53" s="51">
        <f>AF53-AG53</f>
        <v>7.1199999999998909</v>
      </c>
      <c r="AI53" s="59">
        <v>1280</v>
      </c>
      <c r="AJ53" s="60">
        <v>1249.2</v>
      </c>
      <c r="AK53" s="41">
        <f>AI53-AJ53</f>
        <v>30.799999999999955</v>
      </c>
      <c r="AL53" s="59">
        <v>494.72</v>
      </c>
      <c r="AM53" s="59">
        <v>785.28</v>
      </c>
      <c r="AN53" s="59"/>
      <c r="AO53" s="42">
        <f>AL53+AM53+AN53</f>
        <v>1280</v>
      </c>
      <c r="AP53" s="60">
        <v>1186</v>
      </c>
      <c r="AQ53" s="41">
        <f>AO53-AP53</f>
        <v>94</v>
      </c>
      <c r="AR53" s="59">
        <v>494.72</v>
      </c>
      <c r="AS53" s="58">
        <v>659.76</v>
      </c>
      <c r="AT53" s="57">
        <v>27.53</v>
      </c>
      <c r="AU53" s="57">
        <v>21.79</v>
      </c>
      <c r="AV53" s="57"/>
      <c r="AW53" s="42">
        <f>AR53+AS53+AT53+AU53+AV53</f>
        <v>1203.8</v>
      </c>
      <c r="AX53" s="43">
        <v>79.599999999999994</v>
      </c>
      <c r="AY53" s="42"/>
      <c r="AZ53" s="42">
        <f>AW53+AX53+AY53</f>
        <v>1283.3999999999999</v>
      </c>
      <c r="BA53" s="41"/>
      <c r="BB53" s="38">
        <f>AJ53+AP53+AZ53</f>
        <v>3718.5999999999995</v>
      </c>
      <c r="BC53" s="40"/>
      <c r="BD53" s="39"/>
      <c r="BE53" s="38">
        <f>K53+V53+AG53+AP53+AJ53+AZ53</f>
        <v>15275</v>
      </c>
    </row>
    <row r="54" spans="1:57" s="1" customFormat="1" x14ac:dyDescent="0.2">
      <c r="A54" s="56">
        <v>49</v>
      </c>
      <c r="B54" s="54" t="s">
        <v>56</v>
      </c>
      <c r="C54" s="54" t="s">
        <v>8</v>
      </c>
      <c r="D54" s="42"/>
      <c r="E54" s="40"/>
      <c r="F54" s="42"/>
      <c r="G54" s="40"/>
      <c r="H54" s="42"/>
      <c r="I54" s="40"/>
      <c r="J54" s="53"/>
      <c r="K54" s="52"/>
      <c r="L54" s="39"/>
      <c r="M54" s="59">
        <v>1280</v>
      </c>
      <c r="N54" s="62">
        <v>1247.8</v>
      </c>
      <c r="O54" s="59">
        <v>1280</v>
      </c>
      <c r="P54" s="61"/>
      <c r="Q54" s="42">
        <f>O54+P54</f>
        <v>1280</v>
      </c>
      <c r="R54" s="41">
        <v>1262</v>
      </c>
      <c r="S54" s="59">
        <v>1280</v>
      </c>
      <c r="T54" s="41">
        <v>1325</v>
      </c>
      <c r="U54" s="47">
        <f>M54+Q54+S54</f>
        <v>3840</v>
      </c>
      <c r="V54" s="41">
        <f>N54+R54+T54</f>
        <v>3834.8</v>
      </c>
      <c r="W54" s="51">
        <f>U54-V54</f>
        <v>5.1999999999998181</v>
      </c>
      <c r="X54" s="59">
        <v>1280</v>
      </c>
      <c r="Y54" s="60">
        <v>1208</v>
      </c>
      <c r="Z54" s="59">
        <v>1280</v>
      </c>
      <c r="AA54" s="61">
        <v>50.32</v>
      </c>
      <c r="AB54" s="42">
        <f>Z54+AA54</f>
        <v>1330.32</v>
      </c>
      <c r="AC54" s="60">
        <v>1302</v>
      </c>
      <c r="AD54" s="59">
        <v>1280</v>
      </c>
      <c r="AE54" s="41">
        <v>1380</v>
      </c>
      <c r="AF54" s="38">
        <f>X54+AB54+AD54</f>
        <v>3890.3199999999997</v>
      </c>
      <c r="AG54" s="38">
        <f>Y54+AC54+AE54</f>
        <v>3890</v>
      </c>
      <c r="AH54" s="51">
        <f>AF54-AG54</f>
        <v>0.31999999999970896</v>
      </c>
      <c r="AI54" s="59">
        <v>1280</v>
      </c>
      <c r="AJ54" s="60">
        <v>1232.8</v>
      </c>
      <c r="AK54" s="41">
        <f>AI54-AJ54</f>
        <v>47.200000000000045</v>
      </c>
      <c r="AL54" s="59">
        <v>494.72</v>
      </c>
      <c r="AM54" s="59">
        <v>785.28</v>
      </c>
      <c r="AN54" s="59"/>
      <c r="AO54" s="42">
        <f>AL54+AM54+AN54</f>
        <v>1280</v>
      </c>
      <c r="AP54" s="60">
        <v>1273</v>
      </c>
      <c r="AQ54" s="47">
        <f>AO54-AP54</f>
        <v>7</v>
      </c>
      <c r="AR54" s="59">
        <v>494.72</v>
      </c>
      <c r="AS54" s="58">
        <v>659.76</v>
      </c>
      <c r="AT54" s="57">
        <v>27.53</v>
      </c>
      <c r="AU54" s="57">
        <v>21.79</v>
      </c>
      <c r="AV54" s="57"/>
      <c r="AW54" s="42">
        <f>AR54+AS54+AT54+AU54+AV54</f>
        <v>1203.8</v>
      </c>
      <c r="AX54" s="43">
        <v>79.599999999999994</v>
      </c>
      <c r="AY54" s="42">
        <v>36.049999999999997</v>
      </c>
      <c r="AZ54" s="42">
        <f>AW54+AX54+AY54</f>
        <v>1319.4499999999998</v>
      </c>
      <c r="BA54" s="41"/>
      <c r="BB54" s="38">
        <f>AJ54+AP54+AZ54</f>
        <v>3825.25</v>
      </c>
      <c r="BC54" s="40"/>
      <c r="BD54" s="39"/>
      <c r="BE54" s="38">
        <f>K54+V54+AG54+AP54+AJ54+AZ54</f>
        <v>11550.05</v>
      </c>
    </row>
    <row r="55" spans="1:57" s="1" customFormat="1" x14ac:dyDescent="0.2">
      <c r="A55" s="64">
        <v>50</v>
      </c>
      <c r="B55" s="67" t="s">
        <v>55</v>
      </c>
      <c r="C55" s="67" t="s">
        <v>8</v>
      </c>
      <c r="D55" s="42">
        <v>1943.4</v>
      </c>
      <c r="E55" s="40">
        <v>1880</v>
      </c>
      <c r="F55" s="42">
        <f>D55</f>
        <v>1943.4</v>
      </c>
      <c r="G55" s="40">
        <v>1904</v>
      </c>
      <c r="H55" s="42">
        <f>D55</f>
        <v>1943.4</v>
      </c>
      <c r="I55" s="40">
        <v>1880</v>
      </c>
      <c r="J55" s="53">
        <f>D55+F55+H55</f>
        <v>5830.2000000000007</v>
      </c>
      <c r="K55" s="52">
        <f>E55+G55+I55</f>
        <v>5664</v>
      </c>
      <c r="L55" s="39">
        <f>J55-K55</f>
        <v>166.20000000000073</v>
      </c>
      <c r="M55" s="59">
        <v>1920</v>
      </c>
      <c r="N55" s="62">
        <v>1880</v>
      </c>
      <c r="O55" s="59">
        <v>1920</v>
      </c>
      <c r="P55" s="61"/>
      <c r="Q55" s="42">
        <f>O55+P55</f>
        <v>1920</v>
      </c>
      <c r="R55" s="41">
        <v>1900</v>
      </c>
      <c r="S55" s="59">
        <v>1920</v>
      </c>
      <c r="T55" s="41">
        <v>1866</v>
      </c>
      <c r="U55" s="47">
        <f>M55+Q55+S55</f>
        <v>5760</v>
      </c>
      <c r="V55" s="41">
        <f>N55+R55+T55</f>
        <v>5646</v>
      </c>
      <c r="W55" s="39">
        <f>U55-V55</f>
        <v>114</v>
      </c>
      <c r="X55" s="59">
        <v>1920</v>
      </c>
      <c r="Y55" s="60">
        <v>1906</v>
      </c>
      <c r="Z55" s="59">
        <v>1920</v>
      </c>
      <c r="AA55" s="61"/>
      <c r="AB55" s="42">
        <f>Z55+AA55</f>
        <v>1920</v>
      </c>
      <c r="AC55" s="60">
        <v>1846</v>
      </c>
      <c r="AD55" s="59">
        <v>1920</v>
      </c>
      <c r="AE55" s="41">
        <v>1816</v>
      </c>
      <c r="AF55" s="38">
        <f>X55+AB55+AD55</f>
        <v>5760</v>
      </c>
      <c r="AG55" s="38">
        <f>Y55+AC55+AE55</f>
        <v>5568</v>
      </c>
      <c r="AH55" s="39">
        <f>AF55-AG55</f>
        <v>192</v>
      </c>
      <c r="AI55" s="59">
        <v>1920</v>
      </c>
      <c r="AJ55" s="60">
        <v>1896</v>
      </c>
      <c r="AK55" s="41">
        <f>AI55-AJ55</f>
        <v>24</v>
      </c>
      <c r="AL55" s="59">
        <v>742.08</v>
      </c>
      <c r="AM55" s="59">
        <v>1177.92</v>
      </c>
      <c r="AN55" s="59"/>
      <c r="AO55" s="42">
        <f>AL55+AM55+AN55</f>
        <v>1920</v>
      </c>
      <c r="AP55" s="60">
        <v>1530</v>
      </c>
      <c r="AQ55" s="41">
        <f>AO55-AP55</f>
        <v>390</v>
      </c>
      <c r="AR55" s="59">
        <v>742.08</v>
      </c>
      <c r="AS55" s="58">
        <v>989.64</v>
      </c>
      <c r="AT55" s="57">
        <v>0</v>
      </c>
      <c r="AU55" s="57">
        <v>32.69</v>
      </c>
      <c r="AV55" s="57"/>
      <c r="AW55" s="42">
        <f>AR55+AS55+AT55+AU55+AV55</f>
        <v>1764.41</v>
      </c>
      <c r="AX55" s="43">
        <v>119.4</v>
      </c>
      <c r="AY55" s="42"/>
      <c r="AZ55" s="42">
        <f>AW55+AX55+AY55</f>
        <v>1883.8100000000002</v>
      </c>
      <c r="BA55" s="41"/>
      <c r="BB55" s="38">
        <f>AJ55+AP55+AZ55</f>
        <v>5309.81</v>
      </c>
      <c r="BC55" s="40"/>
      <c r="BD55" s="39"/>
      <c r="BE55" s="38">
        <f>K55+V55+AG55+AP55+AJ55+AZ55</f>
        <v>22187.81</v>
      </c>
    </row>
    <row r="56" spans="1:57" s="1" customFormat="1" x14ac:dyDescent="0.2">
      <c r="A56" s="56">
        <v>51</v>
      </c>
      <c r="B56" s="54" t="s">
        <v>54</v>
      </c>
      <c r="C56" s="54" t="s">
        <v>8</v>
      </c>
      <c r="D56" s="42">
        <v>1295.5999999999999</v>
      </c>
      <c r="E56" s="40">
        <v>1269</v>
      </c>
      <c r="F56" s="42">
        <f>D56</f>
        <v>1295.5999999999999</v>
      </c>
      <c r="G56" s="40">
        <v>1274</v>
      </c>
      <c r="H56" s="42">
        <f>D56</f>
        <v>1295.5999999999999</v>
      </c>
      <c r="I56" s="40">
        <v>1330.8</v>
      </c>
      <c r="J56" s="53">
        <f>D56+F56+H56</f>
        <v>3886.7999999999997</v>
      </c>
      <c r="K56" s="52">
        <f>E56+G56+I56</f>
        <v>3873.8</v>
      </c>
      <c r="L56" s="51">
        <f>J56-K56</f>
        <v>12.999999999999545</v>
      </c>
      <c r="M56" s="59">
        <f>1280+45</f>
        <v>1325</v>
      </c>
      <c r="N56" s="62">
        <v>1325</v>
      </c>
      <c r="O56" s="59">
        <v>1280</v>
      </c>
      <c r="P56" s="61">
        <v>34.630000000000003</v>
      </c>
      <c r="Q56" s="42">
        <f>O56+P56-45</f>
        <v>1269.6300000000001</v>
      </c>
      <c r="R56" s="41">
        <v>1263.8</v>
      </c>
      <c r="S56" s="59">
        <v>1280</v>
      </c>
      <c r="T56" s="41">
        <v>1276</v>
      </c>
      <c r="U56" s="47">
        <f>M56+Q56+S56</f>
        <v>3874.63</v>
      </c>
      <c r="V56" s="41">
        <f>N56+R56+T56</f>
        <v>3864.8</v>
      </c>
      <c r="W56" s="51">
        <f>U56-V56</f>
        <v>9.8299999999999272</v>
      </c>
      <c r="X56" s="59">
        <v>1280</v>
      </c>
      <c r="Y56" s="60">
        <v>1254</v>
      </c>
      <c r="Z56" s="59">
        <v>1280</v>
      </c>
      <c r="AA56" s="61">
        <v>50.32</v>
      </c>
      <c r="AB56" s="42">
        <f>Z56+AA56</f>
        <v>1330.32</v>
      </c>
      <c r="AC56" s="60">
        <v>1247</v>
      </c>
      <c r="AD56" s="59">
        <v>1280</v>
      </c>
      <c r="AE56" s="41">
        <v>1385</v>
      </c>
      <c r="AF56" s="38">
        <f>X56+AB56+AD56</f>
        <v>3890.3199999999997</v>
      </c>
      <c r="AG56" s="38">
        <f>Y56+AC56+AE56</f>
        <v>3886</v>
      </c>
      <c r="AH56" s="51">
        <f>AF56-AG56</f>
        <v>4.319999999999709</v>
      </c>
      <c r="AI56" s="59">
        <v>1280</v>
      </c>
      <c r="AJ56" s="60">
        <v>1272</v>
      </c>
      <c r="AK56" s="47">
        <f>AI56-AJ56</f>
        <v>8</v>
      </c>
      <c r="AL56" s="59">
        <v>494.72</v>
      </c>
      <c r="AM56" s="59">
        <v>785.28</v>
      </c>
      <c r="AN56" s="59"/>
      <c r="AO56" s="42">
        <f>AL56+AM56+AN56</f>
        <v>1280</v>
      </c>
      <c r="AP56" s="60">
        <v>1279.8</v>
      </c>
      <c r="AQ56" s="47">
        <f>AO56-AP56</f>
        <v>0.20000000000004547</v>
      </c>
      <c r="AR56" s="59">
        <v>494.72</v>
      </c>
      <c r="AS56" s="58">
        <v>659.76</v>
      </c>
      <c r="AT56" s="57">
        <v>27.53</v>
      </c>
      <c r="AU56" s="57">
        <v>21.79</v>
      </c>
      <c r="AV56" s="57">
        <v>66.650000000000006</v>
      </c>
      <c r="AW56" s="42">
        <f>AR56+AS56+AT56+AU56+AV56</f>
        <v>1270.45</v>
      </c>
      <c r="AX56" s="43">
        <v>79.599999999999994</v>
      </c>
      <c r="AY56" s="42">
        <v>36.049999999999997</v>
      </c>
      <c r="AZ56" s="42">
        <f>AW56+AX56+AY56</f>
        <v>1386.1</v>
      </c>
      <c r="BA56" s="41"/>
      <c r="BB56" s="38">
        <f>AJ56+AP56+AZ56</f>
        <v>3937.9</v>
      </c>
      <c r="BC56" s="40"/>
      <c r="BD56" s="39"/>
      <c r="BE56" s="38">
        <f>K56+V56+AG56+AP56+AJ56+AZ56</f>
        <v>15562.5</v>
      </c>
    </row>
    <row r="57" spans="1:57" s="1" customFormat="1" x14ac:dyDescent="0.2">
      <c r="A57" s="64">
        <v>52</v>
      </c>
      <c r="B57" s="54" t="s">
        <v>53</v>
      </c>
      <c r="C57" s="54" t="s">
        <v>20</v>
      </c>
      <c r="D57" s="42">
        <v>1943.39</v>
      </c>
      <c r="E57" s="40">
        <v>1920</v>
      </c>
      <c r="F57" s="42">
        <f>D57</f>
        <v>1943.39</v>
      </c>
      <c r="G57" s="40">
        <v>1942.4</v>
      </c>
      <c r="H57" s="42">
        <f>D57</f>
        <v>1943.39</v>
      </c>
      <c r="I57" s="40">
        <v>1933</v>
      </c>
      <c r="J57" s="53">
        <f>D57+F57+H57</f>
        <v>5830.17</v>
      </c>
      <c r="K57" s="52">
        <f>E57+G57+I57</f>
        <v>5795.4</v>
      </c>
      <c r="L57" s="39">
        <f>J57-K57</f>
        <v>34.770000000000437</v>
      </c>
      <c r="M57" s="59">
        <v>1920</v>
      </c>
      <c r="N57" s="62">
        <v>1915</v>
      </c>
      <c r="O57" s="59">
        <v>1920</v>
      </c>
      <c r="P57" s="61"/>
      <c r="Q57" s="42">
        <f>O57+P57</f>
        <v>1920</v>
      </c>
      <c r="R57" s="41">
        <v>1917</v>
      </c>
      <c r="S57" s="59">
        <v>1920</v>
      </c>
      <c r="T57" s="41">
        <v>1920</v>
      </c>
      <c r="U57" s="47">
        <f>M57+Q57+S57</f>
        <v>5760</v>
      </c>
      <c r="V57" s="41">
        <f>N57+R57+T57</f>
        <v>5752</v>
      </c>
      <c r="W57" s="51">
        <f>U57-V57</f>
        <v>8</v>
      </c>
      <c r="X57" s="59">
        <v>1920</v>
      </c>
      <c r="Y57" s="60">
        <v>1878</v>
      </c>
      <c r="Z57" s="59">
        <v>1920</v>
      </c>
      <c r="AA57" s="61">
        <v>75.48</v>
      </c>
      <c r="AB57" s="42">
        <f>Z57+AA57</f>
        <v>1995.48</v>
      </c>
      <c r="AC57" s="60">
        <v>1994.4</v>
      </c>
      <c r="AD57" s="59">
        <v>1920</v>
      </c>
      <c r="AE57" s="41">
        <v>1948.8</v>
      </c>
      <c r="AF57" s="38">
        <f>X57+AB57+AD57</f>
        <v>5835.48</v>
      </c>
      <c r="AG57" s="38">
        <f>Y57+AC57+AE57</f>
        <v>5821.2</v>
      </c>
      <c r="AH57" s="51">
        <f>AF57-AG57</f>
        <v>14.279999999999745</v>
      </c>
      <c r="AI57" s="59">
        <v>1920</v>
      </c>
      <c r="AJ57" s="60">
        <v>1909</v>
      </c>
      <c r="AK57" s="47">
        <f>AI57-AJ57</f>
        <v>11</v>
      </c>
      <c r="AL57" s="59">
        <v>742.08</v>
      </c>
      <c r="AM57" s="59">
        <v>1177.92</v>
      </c>
      <c r="AN57" s="59"/>
      <c r="AO57" s="42">
        <f>AL57+AM57+AN57</f>
        <v>1920</v>
      </c>
      <c r="AP57" s="60">
        <v>1894.2</v>
      </c>
      <c r="AQ57" s="41">
        <f>AO57-AP57</f>
        <v>25.799999999999955</v>
      </c>
      <c r="AR57" s="59">
        <v>742.08</v>
      </c>
      <c r="AS57" s="58">
        <v>989.64</v>
      </c>
      <c r="AT57" s="57">
        <v>41.29</v>
      </c>
      <c r="AU57" s="57">
        <v>32.68</v>
      </c>
      <c r="AV57" s="57">
        <v>99.99</v>
      </c>
      <c r="AW57" s="42">
        <f>AR57+AS57+AT57+AU57+AV57</f>
        <v>1905.68</v>
      </c>
      <c r="AX57" s="43">
        <v>119.4</v>
      </c>
      <c r="AY57" s="42"/>
      <c r="AZ57" s="42">
        <f>AW57+AX57+AY57</f>
        <v>2025.0800000000002</v>
      </c>
      <c r="BA57" s="41"/>
      <c r="BB57" s="38">
        <f>AJ57+AP57+AZ57</f>
        <v>5828.28</v>
      </c>
      <c r="BC57" s="40"/>
      <c r="BD57" s="39"/>
      <c r="BE57" s="38">
        <f>K57+V57+AG57+AP57+AJ57+AZ57</f>
        <v>23196.880000000001</v>
      </c>
    </row>
    <row r="58" spans="1:57" s="1" customFormat="1" x14ac:dyDescent="0.2">
      <c r="A58" s="56">
        <v>53</v>
      </c>
      <c r="B58" s="54" t="s">
        <v>52</v>
      </c>
      <c r="C58" s="54" t="s">
        <v>11</v>
      </c>
      <c r="D58" s="42">
        <v>1619.49</v>
      </c>
      <c r="E58" s="40">
        <v>1617</v>
      </c>
      <c r="F58" s="42">
        <f>D58</f>
        <v>1619.49</v>
      </c>
      <c r="G58" s="40">
        <v>1618</v>
      </c>
      <c r="H58" s="42">
        <f>D58</f>
        <v>1619.49</v>
      </c>
      <c r="I58" s="40">
        <v>1619</v>
      </c>
      <c r="J58" s="53">
        <f>D58+F58+H58</f>
        <v>4858.47</v>
      </c>
      <c r="K58" s="52">
        <f>E58+G58+I58</f>
        <v>4854</v>
      </c>
      <c r="L58" s="51">
        <f>J58-K58</f>
        <v>4.4700000000002547</v>
      </c>
      <c r="M58" s="59">
        <v>1600</v>
      </c>
      <c r="N58" s="62">
        <v>1598</v>
      </c>
      <c r="O58" s="59">
        <v>1600</v>
      </c>
      <c r="P58" s="61">
        <v>43.3</v>
      </c>
      <c r="Q58" s="42">
        <f>O58+P58</f>
        <v>1643.3</v>
      </c>
      <c r="R58" s="41">
        <v>1587</v>
      </c>
      <c r="S58" s="59">
        <v>1600</v>
      </c>
      <c r="T58" s="41">
        <v>1642</v>
      </c>
      <c r="U58" s="47">
        <f>M58+Q58+S58</f>
        <v>4843.3</v>
      </c>
      <c r="V58" s="41">
        <f>N58+R58+T58</f>
        <v>4827</v>
      </c>
      <c r="W58" s="51">
        <f>U58-V58</f>
        <v>16.300000000000182</v>
      </c>
      <c r="X58" s="59">
        <v>1600</v>
      </c>
      <c r="Y58" s="60">
        <v>1587</v>
      </c>
      <c r="Z58" s="59">
        <v>1600</v>
      </c>
      <c r="AA58" s="61">
        <v>62.9</v>
      </c>
      <c r="AB58" s="42">
        <f>Z58+AA58</f>
        <v>1662.9</v>
      </c>
      <c r="AC58" s="60">
        <v>1653</v>
      </c>
      <c r="AD58" s="59">
        <v>1600</v>
      </c>
      <c r="AE58" s="41">
        <v>1622</v>
      </c>
      <c r="AF58" s="38">
        <f>X58+AB58+AD58</f>
        <v>4862.8999999999996</v>
      </c>
      <c r="AG58" s="38">
        <f>Y58+AC58+AE58</f>
        <v>4862</v>
      </c>
      <c r="AH58" s="51">
        <f>AF58-AG58</f>
        <v>0.8999999999996362</v>
      </c>
      <c r="AI58" s="59">
        <v>1600</v>
      </c>
      <c r="AJ58" s="60">
        <v>1486</v>
      </c>
      <c r="AK58" s="41">
        <f>AI58-AJ58</f>
        <v>114</v>
      </c>
      <c r="AL58" s="59">
        <v>618.4</v>
      </c>
      <c r="AM58" s="59">
        <v>981.6</v>
      </c>
      <c r="AN58" s="59"/>
      <c r="AO58" s="42">
        <f>AL58+AM58+AN58</f>
        <v>1600</v>
      </c>
      <c r="AP58" s="60">
        <v>1575</v>
      </c>
      <c r="AQ58" s="41">
        <f>AO58-AP58</f>
        <v>25</v>
      </c>
      <c r="AR58" s="59">
        <v>618.4</v>
      </c>
      <c r="AS58" s="58">
        <v>824.7</v>
      </c>
      <c r="AT58" s="57">
        <v>34.409999999999997</v>
      </c>
      <c r="AU58" s="57">
        <v>27.23</v>
      </c>
      <c r="AV58" s="57"/>
      <c r="AW58" s="42">
        <f>AR58+AS58+AT58+AU58+AV58</f>
        <v>1504.74</v>
      </c>
      <c r="AX58" s="43">
        <v>99.5</v>
      </c>
      <c r="AY58" s="42"/>
      <c r="AZ58" s="42">
        <f>AW58+AX58+AY58</f>
        <v>1604.24</v>
      </c>
      <c r="BA58" s="41"/>
      <c r="BB58" s="38">
        <f>AJ58+AP58+AZ58</f>
        <v>4665.24</v>
      </c>
      <c r="BC58" s="40"/>
      <c r="BD58" s="39"/>
      <c r="BE58" s="38">
        <f>K58+V58+AG58+AP58+AJ58+AZ58</f>
        <v>19208.240000000002</v>
      </c>
    </row>
    <row r="59" spans="1:57" s="1" customFormat="1" x14ac:dyDescent="0.2">
      <c r="A59" s="64">
        <v>54</v>
      </c>
      <c r="B59" s="67" t="s">
        <v>51</v>
      </c>
      <c r="C59" s="67" t="s">
        <v>8</v>
      </c>
      <c r="D59" s="42">
        <v>1943.4</v>
      </c>
      <c r="E59" s="40">
        <v>1933</v>
      </c>
      <c r="F59" s="42">
        <f>D59</f>
        <v>1943.4</v>
      </c>
      <c r="G59" s="40">
        <v>1926</v>
      </c>
      <c r="H59" s="42">
        <f>D59</f>
        <v>1943.4</v>
      </c>
      <c r="I59" s="40">
        <v>1907</v>
      </c>
      <c r="J59" s="53">
        <f>D59+F59+H59</f>
        <v>5830.2000000000007</v>
      </c>
      <c r="K59" s="52">
        <f>E59+G59+I59</f>
        <v>5766</v>
      </c>
      <c r="L59" s="39">
        <f>J59-K59</f>
        <v>64.200000000000728</v>
      </c>
      <c r="M59" s="59">
        <v>1920</v>
      </c>
      <c r="N59" s="62">
        <v>1912</v>
      </c>
      <c r="O59" s="59">
        <v>1920</v>
      </c>
      <c r="P59" s="61"/>
      <c r="Q59" s="42">
        <f>O59+P59</f>
        <v>1920</v>
      </c>
      <c r="R59" s="41">
        <v>1846</v>
      </c>
      <c r="S59" s="59">
        <v>1920</v>
      </c>
      <c r="T59" s="41">
        <v>1921</v>
      </c>
      <c r="U59" s="47">
        <f>M59+Q59+S59</f>
        <v>5760</v>
      </c>
      <c r="V59" s="41">
        <f>N59+R59+T59</f>
        <v>5679</v>
      </c>
      <c r="W59" s="39">
        <f>U59-V59</f>
        <v>81</v>
      </c>
      <c r="X59" s="59">
        <v>1920</v>
      </c>
      <c r="Y59" s="60">
        <v>1905</v>
      </c>
      <c r="Z59" s="59">
        <v>1920</v>
      </c>
      <c r="AA59" s="61"/>
      <c r="AB59" s="42">
        <f>Z59+AA59</f>
        <v>1920</v>
      </c>
      <c r="AC59" s="60">
        <v>1909</v>
      </c>
      <c r="AD59" s="59">
        <v>1920</v>
      </c>
      <c r="AE59" s="41">
        <v>1880</v>
      </c>
      <c r="AF59" s="38">
        <f>X59+AB59+AD59</f>
        <v>5760</v>
      </c>
      <c r="AG59" s="38">
        <f>Y59+AC59+AE59</f>
        <v>5694</v>
      </c>
      <c r="AH59" s="39">
        <f>AF59-AG59</f>
        <v>66</v>
      </c>
      <c r="AI59" s="59">
        <v>1920</v>
      </c>
      <c r="AJ59" s="60">
        <v>1840</v>
      </c>
      <c r="AK59" s="41">
        <f>AI59-AJ59</f>
        <v>80</v>
      </c>
      <c r="AL59" s="59">
        <v>742.08</v>
      </c>
      <c r="AM59" s="59">
        <v>1177.92</v>
      </c>
      <c r="AN59" s="59"/>
      <c r="AO59" s="42">
        <f>AL59+AM59+AN59</f>
        <v>1920</v>
      </c>
      <c r="AP59" s="60">
        <v>1847</v>
      </c>
      <c r="AQ59" s="41">
        <f>AO59-AP59</f>
        <v>73</v>
      </c>
      <c r="AR59" s="59">
        <v>742.08</v>
      </c>
      <c r="AS59" s="58">
        <v>989.64</v>
      </c>
      <c r="AT59" s="57">
        <v>0</v>
      </c>
      <c r="AU59" s="57">
        <v>32.69</v>
      </c>
      <c r="AV59" s="57"/>
      <c r="AW59" s="42">
        <f>AR59+AS59+AT59+AU59+AV59</f>
        <v>1764.41</v>
      </c>
      <c r="AX59" s="43">
        <v>119.4</v>
      </c>
      <c r="AY59" s="42"/>
      <c r="AZ59" s="42">
        <f>AW59+AX59+AY59</f>
        <v>1883.8100000000002</v>
      </c>
      <c r="BA59" s="41"/>
      <c r="BB59" s="38">
        <f>AJ59+AP59+AZ59</f>
        <v>5570.81</v>
      </c>
      <c r="BC59" s="40"/>
      <c r="BD59" s="39"/>
      <c r="BE59" s="38">
        <f>K59+V59+AG59+AP59+AJ59+AZ59</f>
        <v>22709.81</v>
      </c>
    </row>
    <row r="60" spans="1:57" s="1" customFormat="1" x14ac:dyDescent="0.2">
      <c r="A60" s="56">
        <v>55</v>
      </c>
      <c r="B60" s="67" t="s">
        <v>50</v>
      </c>
      <c r="C60" s="67" t="s">
        <v>8</v>
      </c>
      <c r="D60" s="42">
        <v>1295.5999999999999</v>
      </c>
      <c r="E60" s="40">
        <v>1281</v>
      </c>
      <c r="F60" s="42">
        <f>D60</f>
        <v>1295.5999999999999</v>
      </c>
      <c r="G60" s="40">
        <v>1284</v>
      </c>
      <c r="H60" s="42">
        <f>D60</f>
        <v>1295.5999999999999</v>
      </c>
      <c r="I60" s="40">
        <v>1275</v>
      </c>
      <c r="J60" s="53">
        <f>D60+F60+H60</f>
        <v>3886.7999999999997</v>
      </c>
      <c r="K60" s="52">
        <f>E60+G60+I60</f>
        <v>3840</v>
      </c>
      <c r="L60" s="39">
        <f>J60-K60</f>
        <v>46.799999999999727</v>
      </c>
      <c r="M60" s="59">
        <v>1920</v>
      </c>
      <c r="N60" s="62">
        <v>1915</v>
      </c>
      <c r="O60" s="59">
        <v>1920</v>
      </c>
      <c r="P60" s="61"/>
      <c r="Q60" s="42">
        <f>O60+P60</f>
        <v>1920</v>
      </c>
      <c r="R60" s="41">
        <v>1906</v>
      </c>
      <c r="S60" s="59">
        <v>1920</v>
      </c>
      <c r="T60" s="41">
        <v>1934</v>
      </c>
      <c r="U60" s="47">
        <f>M60+Q60+S60</f>
        <v>5760</v>
      </c>
      <c r="V60" s="41">
        <f>N60+R60+T60</f>
        <v>5755</v>
      </c>
      <c r="W60" s="51">
        <f>U60-V60</f>
        <v>5</v>
      </c>
      <c r="X60" s="59">
        <v>1920</v>
      </c>
      <c r="Y60" s="60">
        <v>1915</v>
      </c>
      <c r="Z60" s="59">
        <v>1920</v>
      </c>
      <c r="AA60" s="61">
        <v>75.48</v>
      </c>
      <c r="AB60" s="42">
        <f>Z60+AA60</f>
        <v>1995.48</v>
      </c>
      <c r="AC60" s="60">
        <v>1933</v>
      </c>
      <c r="AD60" s="59">
        <v>1920</v>
      </c>
      <c r="AE60" s="41">
        <v>1980</v>
      </c>
      <c r="AF60" s="38">
        <f>X60+AB60+AD60</f>
        <v>5835.48</v>
      </c>
      <c r="AG60" s="38">
        <f>Y60+AC60+AE60</f>
        <v>5828</v>
      </c>
      <c r="AH60" s="51">
        <f>AF60-AG60</f>
        <v>7.4799999999995634</v>
      </c>
      <c r="AI60" s="59">
        <v>1920</v>
      </c>
      <c r="AJ60" s="60">
        <v>1910</v>
      </c>
      <c r="AK60" s="47">
        <f>AI60-AJ60</f>
        <v>10</v>
      </c>
      <c r="AL60" s="59">
        <v>742.08</v>
      </c>
      <c r="AM60" s="59">
        <v>1177.92</v>
      </c>
      <c r="AN60" s="59"/>
      <c r="AO60" s="42">
        <f>AL60+AM60+AN60</f>
        <v>1920</v>
      </c>
      <c r="AP60" s="60">
        <v>1904</v>
      </c>
      <c r="AQ60" s="47">
        <f>AO60-AP60</f>
        <v>16</v>
      </c>
      <c r="AR60" s="59">
        <v>742.08</v>
      </c>
      <c r="AS60" s="58">
        <v>989.64</v>
      </c>
      <c r="AT60" s="57">
        <v>41.3</v>
      </c>
      <c r="AU60" s="57">
        <v>32.69</v>
      </c>
      <c r="AV60" s="57">
        <v>99.98</v>
      </c>
      <c r="AW60" s="42">
        <f>AR60+AS60+AT60+AU60+AV60</f>
        <v>1905.69</v>
      </c>
      <c r="AX60" s="43">
        <v>119.4</v>
      </c>
      <c r="AY60" s="42">
        <v>54.08</v>
      </c>
      <c r="AZ60" s="42">
        <f>AW60+AX60+AY60</f>
        <v>2079.17</v>
      </c>
      <c r="BA60" s="41"/>
      <c r="BB60" s="38">
        <f>AJ60+AP60+AZ60</f>
        <v>5893.17</v>
      </c>
      <c r="BC60" s="40"/>
      <c r="BD60" s="39"/>
      <c r="BE60" s="38">
        <f>K60+V60+AG60+AP60+AJ60+AZ60</f>
        <v>21316.17</v>
      </c>
    </row>
    <row r="61" spans="1:57" s="1" customFormat="1" x14ac:dyDescent="0.2">
      <c r="A61" s="64">
        <v>56</v>
      </c>
      <c r="B61" s="66" t="s">
        <v>49</v>
      </c>
      <c r="C61" s="66" t="s">
        <v>8</v>
      </c>
      <c r="D61" s="42">
        <v>1943.4</v>
      </c>
      <c r="E61" s="40">
        <v>1923.4</v>
      </c>
      <c r="F61" s="42">
        <f>D61</f>
        <v>1943.4</v>
      </c>
      <c r="G61" s="40">
        <v>1824</v>
      </c>
      <c r="H61" s="42">
        <f>D61</f>
        <v>1943.4</v>
      </c>
      <c r="I61" s="40">
        <v>2080</v>
      </c>
      <c r="J61" s="53">
        <f>D61+F61+H61</f>
        <v>5830.2000000000007</v>
      </c>
      <c r="K61" s="52">
        <f>E61+G61+I61</f>
        <v>5827.4</v>
      </c>
      <c r="L61" s="51">
        <f>J61-K61</f>
        <v>2.8000000000010914</v>
      </c>
      <c r="M61" s="59">
        <f>1920+27.4</f>
        <v>1947.4</v>
      </c>
      <c r="N61" s="62">
        <v>1947.4</v>
      </c>
      <c r="O61" s="59">
        <v>1920</v>
      </c>
      <c r="P61" s="61">
        <v>51.95</v>
      </c>
      <c r="Q61" s="42">
        <f>O61+P61-27.4+24.65</f>
        <v>1969.2</v>
      </c>
      <c r="R61" s="41">
        <v>1969.2</v>
      </c>
      <c r="S61" s="59">
        <f>1920-24.65</f>
        <v>1895.35</v>
      </c>
      <c r="T61" s="41">
        <v>1726</v>
      </c>
      <c r="U61" s="47">
        <f>M61+Q61+S61</f>
        <v>5811.9500000000007</v>
      </c>
      <c r="V61" s="41">
        <f>N61+R61+T61</f>
        <v>5642.6</v>
      </c>
      <c r="W61" s="39">
        <f>U61-V61</f>
        <v>169.35000000000036</v>
      </c>
      <c r="X61" s="59">
        <v>1920</v>
      </c>
      <c r="Y61" s="60">
        <v>1884</v>
      </c>
      <c r="Z61" s="59">
        <v>1920</v>
      </c>
      <c r="AA61" s="61"/>
      <c r="AB61" s="42">
        <f>Z61+AA61</f>
        <v>1920</v>
      </c>
      <c r="AC61" s="60">
        <v>1890</v>
      </c>
      <c r="AD61" s="59">
        <v>1920</v>
      </c>
      <c r="AE61" s="41">
        <v>1974</v>
      </c>
      <c r="AF61" s="38">
        <f>X61+AB61+AD61</f>
        <v>5760</v>
      </c>
      <c r="AG61" s="38">
        <f>Y61+AC61+AE61</f>
        <v>5748</v>
      </c>
      <c r="AH61" s="51">
        <f>AF61-AG61</f>
        <v>12</v>
      </c>
      <c r="AI61" s="59">
        <v>1920</v>
      </c>
      <c r="AJ61" s="60">
        <v>1912.2</v>
      </c>
      <c r="AK61" s="47">
        <f>AI61-AJ61</f>
        <v>7.7999999999999545</v>
      </c>
      <c r="AL61" s="59">
        <v>742.08</v>
      </c>
      <c r="AM61" s="59">
        <v>1177.92</v>
      </c>
      <c r="AN61" s="59"/>
      <c r="AO61" s="42">
        <f>AL61+AM61+AN61</f>
        <v>1920</v>
      </c>
      <c r="AP61" s="60">
        <v>1752</v>
      </c>
      <c r="AQ61" s="41">
        <f>AO61-AP61</f>
        <v>168</v>
      </c>
      <c r="AR61" s="59">
        <v>742.08</v>
      </c>
      <c r="AS61" s="58">
        <v>989.64</v>
      </c>
      <c r="AT61" s="57">
        <v>41.3</v>
      </c>
      <c r="AU61" s="57">
        <v>32.69</v>
      </c>
      <c r="AV61" s="57">
        <v>99.98</v>
      </c>
      <c r="AW61" s="42">
        <f>AR61+AS61+AT61+AU61+AV61</f>
        <v>1905.69</v>
      </c>
      <c r="AX61" s="43">
        <v>119.4</v>
      </c>
      <c r="AY61" s="42"/>
      <c r="AZ61" s="42">
        <f>AW61+AX61+AY61</f>
        <v>2025.0900000000001</v>
      </c>
      <c r="BA61" s="41"/>
      <c r="BB61" s="38">
        <f>AJ61+AP61+AZ61</f>
        <v>5689.29</v>
      </c>
      <c r="BC61" s="40"/>
      <c r="BD61" s="39"/>
      <c r="BE61" s="38">
        <f>K61+V61+AG61+AP61+AJ61+AZ61</f>
        <v>22907.29</v>
      </c>
    </row>
    <row r="62" spans="1:57" s="1" customFormat="1" x14ac:dyDescent="0.2">
      <c r="A62" s="56">
        <v>57</v>
      </c>
      <c r="B62" s="67" t="s">
        <v>48</v>
      </c>
      <c r="C62" s="66" t="s">
        <v>8</v>
      </c>
      <c r="D62" s="42">
        <v>1943.4</v>
      </c>
      <c r="E62" s="40">
        <v>1941.2</v>
      </c>
      <c r="F62" s="42">
        <f>D62</f>
        <v>1943.4</v>
      </c>
      <c r="G62" s="40">
        <v>1937</v>
      </c>
      <c r="H62" s="42">
        <f>D62</f>
        <v>1943.4</v>
      </c>
      <c r="I62" s="40">
        <v>1946.2</v>
      </c>
      <c r="J62" s="53">
        <f>D62+F62+H62</f>
        <v>5830.2000000000007</v>
      </c>
      <c r="K62" s="52">
        <f>E62+G62+I62</f>
        <v>5824.4</v>
      </c>
      <c r="L62" s="51">
        <f>J62-K62</f>
        <v>5.8000000000010914</v>
      </c>
      <c r="M62" s="59">
        <v>1920</v>
      </c>
      <c r="N62" s="62">
        <v>1912.2</v>
      </c>
      <c r="O62" s="59">
        <v>1920</v>
      </c>
      <c r="P62" s="61">
        <v>51.95</v>
      </c>
      <c r="Q62" s="42">
        <f>O62+P62</f>
        <v>1971.95</v>
      </c>
      <c r="R62" s="41">
        <v>1949.2</v>
      </c>
      <c r="S62" s="59">
        <v>1920</v>
      </c>
      <c r="T62" s="41">
        <v>1914</v>
      </c>
      <c r="U62" s="47">
        <f>M62+Q62+S62</f>
        <v>5811.95</v>
      </c>
      <c r="V62" s="41">
        <f>N62+R62+T62</f>
        <v>5775.4</v>
      </c>
      <c r="W62" s="39">
        <f>U62-V62</f>
        <v>36.550000000000182</v>
      </c>
      <c r="X62" s="59">
        <v>1920</v>
      </c>
      <c r="Y62" s="60">
        <v>1918</v>
      </c>
      <c r="Z62" s="59">
        <v>1920</v>
      </c>
      <c r="AA62" s="61"/>
      <c r="AB62" s="42">
        <f>Z62+AA62</f>
        <v>1920</v>
      </c>
      <c r="AC62" s="60">
        <v>1919</v>
      </c>
      <c r="AD62" s="59">
        <v>1920</v>
      </c>
      <c r="AE62" s="41">
        <v>1920</v>
      </c>
      <c r="AF62" s="38">
        <f>X62+AB62+AD62</f>
        <v>5760</v>
      </c>
      <c r="AG62" s="38">
        <f>Y62+AC62+AE62</f>
        <v>5757</v>
      </c>
      <c r="AH62" s="51">
        <f>AF62-AG62</f>
        <v>3</v>
      </c>
      <c r="AI62" s="59">
        <v>1920</v>
      </c>
      <c r="AJ62" s="60">
        <v>1854.2</v>
      </c>
      <c r="AK62" s="41">
        <f>AI62-AJ62</f>
        <v>65.799999999999955</v>
      </c>
      <c r="AL62" s="59">
        <v>742.08</v>
      </c>
      <c r="AM62" s="59">
        <v>1177.92</v>
      </c>
      <c r="AN62" s="59"/>
      <c r="AO62" s="42">
        <f>AL62+AM62+AN62</f>
        <v>1920</v>
      </c>
      <c r="AP62" s="60">
        <v>1915.4</v>
      </c>
      <c r="AQ62" s="47">
        <f>AO62-AP62</f>
        <v>4.5999999999999091</v>
      </c>
      <c r="AR62" s="59">
        <v>742.08</v>
      </c>
      <c r="AS62" s="58">
        <v>989.64</v>
      </c>
      <c r="AT62" s="57">
        <v>41.3</v>
      </c>
      <c r="AU62" s="57">
        <v>32.69</v>
      </c>
      <c r="AV62" s="57"/>
      <c r="AW62" s="42">
        <f>AR62+AS62+AT62+AU62+AV62</f>
        <v>1805.71</v>
      </c>
      <c r="AX62" s="43">
        <v>119.4</v>
      </c>
      <c r="AY62" s="42">
        <v>54.08</v>
      </c>
      <c r="AZ62" s="42">
        <f>AW62+AX62+AY62</f>
        <v>1979.19</v>
      </c>
      <c r="BA62" s="41"/>
      <c r="BB62" s="38">
        <f>AJ62+AP62+AZ62</f>
        <v>5748.7900000000009</v>
      </c>
      <c r="BC62" s="40"/>
      <c r="BD62" s="39"/>
      <c r="BE62" s="38">
        <f>K62+V62+AG62+AP62+AJ62+AZ62</f>
        <v>23105.59</v>
      </c>
    </row>
    <row r="63" spans="1:57" s="1" customFormat="1" x14ac:dyDescent="0.2">
      <c r="A63" s="64">
        <v>58</v>
      </c>
      <c r="B63" s="54" t="s">
        <v>47</v>
      </c>
      <c r="C63" s="54" t="s">
        <v>8</v>
      </c>
      <c r="D63" s="42">
        <v>1295.5999999999999</v>
      </c>
      <c r="E63" s="40">
        <v>1288</v>
      </c>
      <c r="F63" s="42">
        <f>D63</f>
        <v>1295.5999999999999</v>
      </c>
      <c r="G63" s="40">
        <v>1280</v>
      </c>
      <c r="H63" s="42">
        <f>D63</f>
        <v>1295.5999999999999</v>
      </c>
      <c r="I63" s="40">
        <v>1240</v>
      </c>
      <c r="J63" s="53">
        <f>D63+F63+H63</f>
        <v>3886.7999999999997</v>
      </c>
      <c r="K63" s="52">
        <f>E63+G63+I63</f>
        <v>3808</v>
      </c>
      <c r="L63" s="39">
        <f>J63-K63</f>
        <v>78.799999999999727</v>
      </c>
      <c r="M63" s="59">
        <v>1280</v>
      </c>
      <c r="N63" s="62">
        <v>1237</v>
      </c>
      <c r="O63" s="59">
        <v>1280</v>
      </c>
      <c r="P63" s="61"/>
      <c r="Q63" s="42">
        <f>O63+P63</f>
        <v>1280</v>
      </c>
      <c r="R63" s="41">
        <v>1269</v>
      </c>
      <c r="S63" s="59">
        <v>1280</v>
      </c>
      <c r="T63" s="41">
        <v>1332</v>
      </c>
      <c r="U63" s="47">
        <f>M63+Q63+S63</f>
        <v>3840</v>
      </c>
      <c r="V63" s="41">
        <f>N63+R63+T63</f>
        <v>3838</v>
      </c>
      <c r="W63" s="51">
        <f>U63-V63</f>
        <v>2</v>
      </c>
      <c r="X63" s="59">
        <v>1280</v>
      </c>
      <c r="Y63" s="60">
        <v>1268</v>
      </c>
      <c r="Z63" s="59">
        <v>1280</v>
      </c>
      <c r="AA63" s="61">
        <v>50.32</v>
      </c>
      <c r="AB63" s="42">
        <f>Z63+AA63</f>
        <v>1330.32</v>
      </c>
      <c r="AC63" s="60">
        <v>1310.8</v>
      </c>
      <c r="AD63" s="59">
        <v>1280</v>
      </c>
      <c r="AE63" s="41">
        <v>1300</v>
      </c>
      <c r="AF63" s="38">
        <f>X63+AB63+AD63</f>
        <v>3890.3199999999997</v>
      </c>
      <c r="AG63" s="38">
        <f>Y63+AC63+AE63</f>
        <v>3878.8</v>
      </c>
      <c r="AH63" s="51">
        <f>AF63-AG63</f>
        <v>11.519999999999527</v>
      </c>
      <c r="AI63" s="59">
        <v>1280</v>
      </c>
      <c r="AJ63" s="60">
        <v>1205</v>
      </c>
      <c r="AK63" s="41">
        <f>AI63-AJ63</f>
        <v>75</v>
      </c>
      <c r="AL63" s="59">
        <v>494.72</v>
      </c>
      <c r="AM63" s="59">
        <v>785.28</v>
      </c>
      <c r="AN63" s="59"/>
      <c r="AO63" s="42">
        <f>AL63+AM63+AN63</f>
        <v>1280</v>
      </c>
      <c r="AP63" s="60">
        <v>1261</v>
      </c>
      <c r="AQ63" s="47">
        <f>AO63-AP63</f>
        <v>19</v>
      </c>
      <c r="AR63" s="59">
        <v>494.72</v>
      </c>
      <c r="AS63" s="58">
        <v>659.76</v>
      </c>
      <c r="AT63" s="57">
        <v>27.53</v>
      </c>
      <c r="AU63" s="57">
        <v>21.79</v>
      </c>
      <c r="AV63" s="57"/>
      <c r="AW63" s="42">
        <f>AR63+AS63+AT63+AU63+AV63</f>
        <v>1203.8</v>
      </c>
      <c r="AX63" s="43">
        <v>79.599999999999994</v>
      </c>
      <c r="AY63" s="42">
        <v>36.049999999999997</v>
      </c>
      <c r="AZ63" s="42">
        <f>AW63+AX63+AY63</f>
        <v>1319.4499999999998</v>
      </c>
      <c r="BA63" s="41"/>
      <c r="BB63" s="38">
        <f>AJ63+AP63+AZ63</f>
        <v>3785.45</v>
      </c>
      <c r="BC63" s="40"/>
      <c r="BD63" s="39"/>
      <c r="BE63" s="38">
        <f>K63+V63+AG63+AP63+AJ63+AZ63</f>
        <v>15310.25</v>
      </c>
    </row>
    <row r="64" spans="1:57" s="1" customFormat="1" x14ac:dyDescent="0.2">
      <c r="A64" s="56">
        <v>59</v>
      </c>
      <c r="B64" s="67" t="s">
        <v>46</v>
      </c>
      <c r="C64" s="67" t="s">
        <v>8</v>
      </c>
      <c r="D64" s="42">
        <v>1943.4</v>
      </c>
      <c r="E64" s="40">
        <v>1941</v>
      </c>
      <c r="F64" s="42">
        <f>D64</f>
        <v>1943.4</v>
      </c>
      <c r="G64" s="40">
        <v>1895</v>
      </c>
      <c r="H64" s="42">
        <f>D64</f>
        <v>1943.4</v>
      </c>
      <c r="I64" s="40">
        <v>1929</v>
      </c>
      <c r="J64" s="53">
        <f>D64+F64+H64</f>
        <v>5830.2000000000007</v>
      </c>
      <c r="K64" s="52">
        <f>E64+G64+I64</f>
        <v>5765</v>
      </c>
      <c r="L64" s="39">
        <f>J64-K64</f>
        <v>65.200000000000728</v>
      </c>
      <c r="M64" s="59">
        <f>1920+44</f>
        <v>1964</v>
      </c>
      <c r="N64" s="62">
        <v>1964</v>
      </c>
      <c r="O64" s="59">
        <f>1920</f>
        <v>1920</v>
      </c>
      <c r="P64" s="61">
        <v>5</v>
      </c>
      <c r="Q64" s="42">
        <f>O64+P64-44</f>
        <v>1881</v>
      </c>
      <c r="R64" s="41">
        <v>1881</v>
      </c>
      <c r="S64" s="59">
        <f>1920-5</f>
        <v>1915</v>
      </c>
      <c r="T64" s="41">
        <v>1884</v>
      </c>
      <c r="U64" s="47">
        <f>M64+Q64+S64</f>
        <v>5760</v>
      </c>
      <c r="V64" s="41">
        <f>N64+R64+T64</f>
        <v>5729</v>
      </c>
      <c r="W64" s="39">
        <f>U64-V64</f>
        <v>31</v>
      </c>
      <c r="X64" s="59">
        <v>1920</v>
      </c>
      <c r="Y64" s="60">
        <v>1917</v>
      </c>
      <c r="Z64" s="59">
        <v>1920</v>
      </c>
      <c r="AA64" s="61"/>
      <c r="AB64" s="42">
        <f>Z64+AA64</f>
        <v>1920</v>
      </c>
      <c r="AC64" s="60">
        <v>1919</v>
      </c>
      <c r="AD64" s="59">
        <v>1920</v>
      </c>
      <c r="AE64" s="41">
        <v>1921</v>
      </c>
      <c r="AF64" s="38">
        <f>X64+AB64+AD64</f>
        <v>5760</v>
      </c>
      <c r="AG64" s="38">
        <f>Y64+AC64+AE64</f>
        <v>5757</v>
      </c>
      <c r="AH64" s="51">
        <f>AF64-AG64</f>
        <v>3</v>
      </c>
      <c r="AI64" s="59">
        <v>1920</v>
      </c>
      <c r="AJ64" s="60">
        <v>1906</v>
      </c>
      <c r="AK64" s="47">
        <f>AI64-AJ64</f>
        <v>14</v>
      </c>
      <c r="AL64" s="59">
        <v>742.08</v>
      </c>
      <c r="AM64" s="59">
        <v>1177.92</v>
      </c>
      <c r="AN64" s="59"/>
      <c r="AO64" s="42">
        <f>AL64+AM64+AN64</f>
        <v>1920</v>
      </c>
      <c r="AP64" s="60">
        <v>1917</v>
      </c>
      <c r="AQ64" s="47">
        <f>AO64-AP64</f>
        <v>3</v>
      </c>
      <c r="AR64" s="59">
        <v>742.08</v>
      </c>
      <c r="AS64" s="58">
        <v>989.64</v>
      </c>
      <c r="AT64" s="57">
        <v>41.3</v>
      </c>
      <c r="AU64" s="57">
        <v>32.69</v>
      </c>
      <c r="AV64" s="57">
        <v>99.98</v>
      </c>
      <c r="AW64" s="42">
        <f>AR64+AS64+AT64+AU64+AV64</f>
        <v>1905.69</v>
      </c>
      <c r="AX64" s="43">
        <v>119.4</v>
      </c>
      <c r="AY64" s="42">
        <v>54.08</v>
      </c>
      <c r="AZ64" s="42">
        <f>AW64+AX64+AY64</f>
        <v>2079.17</v>
      </c>
      <c r="BA64" s="41"/>
      <c r="BB64" s="38">
        <f>AJ64+AP64+AZ64</f>
        <v>5902.17</v>
      </c>
      <c r="BC64" s="40"/>
      <c r="BD64" s="39"/>
      <c r="BE64" s="38">
        <f>K64+V64+AG64+AP64+AJ64+AZ64</f>
        <v>23153.17</v>
      </c>
    </row>
    <row r="65" spans="1:57" s="1" customFormat="1" x14ac:dyDescent="0.2">
      <c r="A65" s="64">
        <v>60</v>
      </c>
      <c r="B65" s="54" t="s">
        <v>45</v>
      </c>
      <c r="C65" s="54" t="s">
        <v>31</v>
      </c>
      <c r="D65" s="42">
        <v>1943.39</v>
      </c>
      <c r="E65" s="40">
        <v>1927.8</v>
      </c>
      <c r="F65" s="42">
        <f>D65</f>
        <v>1943.39</v>
      </c>
      <c r="G65" s="40">
        <v>1935</v>
      </c>
      <c r="H65" s="42">
        <f>D65</f>
        <v>1943.39</v>
      </c>
      <c r="I65" s="40">
        <v>1945</v>
      </c>
      <c r="J65" s="53">
        <f>D65+F65+H65</f>
        <v>5830.17</v>
      </c>
      <c r="K65" s="52">
        <f>E65+G65+I65</f>
        <v>5807.8</v>
      </c>
      <c r="L65" s="39">
        <f>J65-K65</f>
        <v>22.369999999999891</v>
      </c>
      <c r="M65" s="59">
        <f>1920+2</f>
        <v>1922</v>
      </c>
      <c r="N65" s="62">
        <v>1922</v>
      </c>
      <c r="O65" s="59">
        <v>1920</v>
      </c>
      <c r="P65" s="61"/>
      <c r="Q65" s="42">
        <f>O65+P65-2</f>
        <v>1918</v>
      </c>
      <c r="R65" s="41">
        <v>1916</v>
      </c>
      <c r="S65" s="59">
        <v>1920</v>
      </c>
      <c r="T65" s="41">
        <v>1303</v>
      </c>
      <c r="U65" s="47">
        <f>M65+Q65+S65</f>
        <v>5760</v>
      </c>
      <c r="V65" s="41">
        <f>N65+R65+T65</f>
        <v>5141</v>
      </c>
      <c r="W65" s="39">
        <f>U65-V65</f>
        <v>619</v>
      </c>
      <c r="X65" s="59">
        <f>1920+28.6</f>
        <v>1948.6</v>
      </c>
      <c r="Y65" s="60">
        <v>1948.6</v>
      </c>
      <c r="Z65" s="59">
        <v>1920</v>
      </c>
      <c r="AA65" s="61"/>
      <c r="AB65" s="42">
        <f>Z65+AA65-28.6</f>
        <v>1891.4</v>
      </c>
      <c r="AC65" s="60">
        <v>1882.6</v>
      </c>
      <c r="AD65" s="59">
        <v>1920</v>
      </c>
      <c r="AE65" s="41">
        <v>1927.8</v>
      </c>
      <c r="AF65" s="38">
        <f>X65+AB65+AD65</f>
        <v>5760</v>
      </c>
      <c r="AG65" s="38">
        <f>Y65+AC65+AE65</f>
        <v>5759</v>
      </c>
      <c r="AH65" s="51">
        <f>AF65-AG65</f>
        <v>1</v>
      </c>
      <c r="AI65" s="59">
        <v>1920</v>
      </c>
      <c r="AJ65" s="60">
        <v>1907.8</v>
      </c>
      <c r="AK65" s="47">
        <f>AI65-AJ65</f>
        <v>12.200000000000045</v>
      </c>
      <c r="AL65" s="59">
        <v>742.08</v>
      </c>
      <c r="AM65" s="59">
        <v>1177.92</v>
      </c>
      <c r="AN65" s="59"/>
      <c r="AO65" s="42">
        <f>AL65+AM65+AN65</f>
        <v>1920</v>
      </c>
      <c r="AP65" s="60">
        <v>1913</v>
      </c>
      <c r="AQ65" s="47">
        <f>AO65-AP65</f>
        <v>7</v>
      </c>
      <c r="AR65" s="59">
        <v>742.08</v>
      </c>
      <c r="AS65" s="58">
        <v>989.64</v>
      </c>
      <c r="AT65" s="57">
        <v>41.29</v>
      </c>
      <c r="AU65" s="57">
        <v>32.68</v>
      </c>
      <c r="AV65" s="57">
        <v>99.99</v>
      </c>
      <c r="AW65" s="42">
        <f>AR65+AS65+AT65+AU65+AV65</f>
        <v>1905.68</v>
      </c>
      <c r="AX65" s="43">
        <v>119.4</v>
      </c>
      <c r="AY65" s="42">
        <v>54.08</v>
      </c>
      <c r="AZ65" s="42">
        <f>AW65+AX65+AY65</f>
        <v>2079.1600000000003</v>
      </c>
      <c r="BA65" s="41"/>
      <c r="BB65" s="38">
        <f>AJ65+AP65+AZ65</f>
        <v>5899.9600000000009</v>
      </c>
      <c r="BC65" s="40"/>
      <c r="BD65" s="39"/>
      <c r="BE65" s="38">
        <f>K65+V65+AG65+AP65+AJ65+AZ65</f>
        <v>22607.759999999998</v>
      </c>
    </row>
    <row r="66" spans="1:57" s="1" customFormat="1" x14ac:dyDescent="0.2">
      <c r="A66" s="56">
        <v>61</v>
      </c>
      <c r="B66" s="54" t="s">
        <v>44</v>
      </c>
      <c r="C66" s="54" t="s">
        <v>20</v>
      </c>
      <c r="D66" s="42">
        <v>1943.39</v>
      </c>
      <c r="E66" s="40">
        <v>1924</v>
      </c>
      <c r="F66" s="42">
        <f>D66</f>
        <v>1943.39</v>
      </c>
      <c r="G66" s="40">
        <v>1933</v>
      </c>
      <c r="H66" s="42">
        <f>D66</f>
        <v>1943.39</v>
      </c>
      <c r="I66" s="40">
        <v>1929</v>
      </c>
      <c r="J66" s="53">
        <f>D66+F66+H66</f>
        <v>5830.17</v>
      </c>
      <c r="K66" s="52">
        <f>E66+G66+I66</f>
        <v>5786</v>
      </c>
      <c r="L66" s="39">
        <f>J66-K66</f>
        <v>44.170000000000073</v>
      </c>
      <c r="M66" s="59">
        <v>1920</v>
      </c>
      <c r="N66" s="62">
        <v>1832</v>
      </c>
      <c r="O66" s="59">
        <v>1920</v>
      </c>
      <c r="P66" s="61"/>
      <c r="Q66" s="42">
        <f>O66+P66</f>
        <v>1920</v>
      </c>
      <c r="R66" s="41">
        <v>1913</v>
      </c>
      <c r="S66" s="59">
        <v>1920</v>
      </c>
      <c r="T66" s="41">
        <v>2014</v>
      </c>
      <c r="U66" s="47">
        <f>M66+Q66+S66</f>
        <v>5760</v>
      </c>
      <c r="V66" s="41">
        <f>N66+R66+T66</f>
        <v>5759</v>
      </c>
      <c r="W66" s="51">
        <f>U66-V66</f>
        <v>1</v>
      </c>
      <c r="X66" s="59">
        <v>1920</v>
      </c>
      <c r="Y66" s="60">
        <v>1906</v>
      </c>
      <c r="Z66" s="59">
        <v>1920</v>
      </c>
      <c r="AA66" s="61">
        <v>75.48</v>
      </c>
      <c r="AB66" s="42">
        <f>Z66+AA66</f>
        <v>1995.48</v>
      </c>
      <c r="AC66" s="60">
        <v>1995</v>
      </c>
      <c r="AD66" s="59">
        <v>1920</v>
      </c>
      <c r="AE66" s="41">
        <v>1934</v>
      </c>
      <c r="AF66" s="38">
        <f>X66+AB66+AD66</f>
        <v>5835.48</v>
      </c>
      <c r="AG66" s="38">
        <f>Y66+AC66+AE66</f>
        <v>5835</v>
      </c>
      <c r="AH66" s="51">
        <f>AF66-AG66</f>
        <v>0.47999999999956344</v>
      </c>
      <c r="AI66" s="59">
        <v>1920</v>
      </c>
      <c r="AJ66" s="60">
        <v>1910</v>
      </c>
      <c r="AK66" s="47">
        <f>AI66-AJ66</f>
        <v>10</v>
      </c>
      <c r="AL66" s="59">
        <v>742.08</v>
      </c>
      <c r="AM66" s="59">
        <v>1177.92</v>
      </c>
      <c r="AN66" s="59"/>
      <c r="AO66" s="42">
        <f>AL66+AM66+AN66</f>
        <v>1920</v>
      </c>
      <c r="AP66" s="60">
        <v>1913</v>
      </c>
      <c r="AQ66" s="47">
        <f>AO66-AP66</f>
        <v>7</v>
      </c>
      <c r="AR66" s="59">
        <v>742.08</v>
      </c>
      <c r="AS66" s="58">
        <v>989.64</v>
      </c>
      <c r="AT66" s="57">
        <v>41.29</v>
      </c>
      <c r="AU66" s="57">
        <v>32.68</v>
      </c>
      <c r="AV66" s="57">
        <v>99.99</v>
      </c>
      <c r="AW66" s="42">
        <f>AR66+AS66+AT66+AU66+AV66</f>
        <v>1905.68</v>
      </c>
      <c r="AX66" s="43">
        <v>119.4</v>
      </c>
      <c r="AY66" s="42">
        <v>54.08</v>
      </c>
      <c r="AZ66" s="42">
        <f>AW66+AX66+AY66</f>
        <v>2079.1600000000003</v>
      </c>
      <c r="BA66" s="41"/>
      <c r="BB66" s="38">
        <f>AJ66+AP66+AZ66</f>
        <v>5902.16</v>
      </c>
      <c r="BC66" s="40"/>
      <c r="BD66" s="39"/>
      <c r="BE66" s="38">
        <f>K66+V66+AG66+AP66+AJ66+AZ66</f>
        <v>23282.16</v>
      </c>
    </row>
    <row r="67" spans="1:57" s="1" customFormat="1" x14ac:dyDescent="0.2">
      <c r="A67" s="64">
        <v>62</v>
      </c>
      <c r="B67" s="67" t="s">
        <v>43</v>
      </c>
      <c r="C67" s="66" t="s">
        <v>8</v>
      </c>
      <c r="D67" s="42">
        <v>1943.4</v>
      </c>
      <c r="E67" s="40">
        <v>1943</v>
      </c>
      <c r="F67" s="42">
        <f>D67</f>
        <v>1943.4</v>
      </c>
      <c r="G67" s="40">
        <v>1921</v>
      </c>
      <c r="H67" s="42">
        <f>D67</f>
        <v>1943.4</v>
      </c>
      <c r="I67" s="40">
        <v>1958</v>
      </c>
      <c r="J67" s="53">
        <f>D67+F67+H67</f>
        <v>5830.2000000000007</v>
      </c>
      <c r="K67" s="52">
        <f>E67+G67+I67</f>
        <v>5822</v>
      </c>
      <c r="L67" s="51">
        <f>J67-K67</f>
        <v>8.2000000000007276</v>
      </c>
      <c r="M67" s="59">
        <v>1920</v>
      </c>
      <c r="N67" s="62">
        <v>1903</v>
      </c>
      <c r="O67" s="59">
        <v>1920</v>
      </c>
      <c r="P67" s="61">
        <v>51.95</v>
      </c>
      <c r="Q67" s="42">
        <f>O67+P67</f>
        <v>1971.95</v>
      </c>
      <c r="R67" s="41">
        <v>1938</v>
      </c>
      <c r="S67" s="59">
        <v>1920</v>
      </c>
      <c r="T67" s="41">
        <v>1961</v>
      </c>
      <c r="U67" s="47">
        <f>M67+Q67+S67</f>
        <v>5811.95</v>
      </c>
      <c r="V67" s="41">
        <f>N67+R67+T67</f>
        <v>5802</v>
      </c>
      <c r="W67" s="51">
        <f>U67-V67</f>
        <v>9.9499999999998181</v>
      </c>
      <c r="X67" s="59">
        <v>1920</v>
      </c>
      <c r="Y67" s="60">
        <v>1906</v>
      </c>
      <c r="Z67" s="59">
        <v>1920</v>
      </c>
      <c r="AA67" s="61">
        <v>75.48</v>
      </c>
      <c r="AB67" s="42">
        <f>Z67+AA67</f>
        <v>1995.48</v>
      </c>
      <c r="AC67" s="60">
        <v>1970</v>
      </c>
      <c r="AD67" s="59">
        <v>1920</v>
      </c>
      <c r="AE67" s="41">
        <v>1956</v>
      </c>
      <c r="AF67" s="38">
        <f>X67+AB67+AD67</f>
        <v>5835.48</v>
      </c>
      <c r="AG67" s="38">
        <f>Y67+AC67+AE67</f>
        <v>5832</v>
      </c>
      <c r="AH67" s="51">
        <f>AF67-AG67</f>
        <v>3.4799999999995634</v>
      </c>
      <c r="AI67" s="59">
        <v>1920</v>
      </c>
      <c r="AJ67" s="60">
        <v>1830</v>
      </c>
      <c r="AK67" s="41">
        <f>AI67-AJ67</f>
        <v>90</v>
      </c>
      <c r="AL67" s="59">
        <v>742.08</v>
      </c>
      <c r="AM67" s="59">
        <v>1177.92</v>
      </c>
      <c r="AN67" s="59"/>
      <c r="AO67" s="42">
        <f>AL67+AM67+AN67</f>
        <v>1920</v>
      </c>
      <c r="AP67" s="60">
        <v>1908</v>
      </c>
      <c r="AQ67" s="47">
        <f>AO67-AP67</f>
        <v>12</v>
      </c>
      <c r="AR67" s="59">
        <v>742.08</v>
      </c>
      <c r="AS67" s="58">
        <v>989.64</v>
      </c>
      <c r="AT67" s="57">
        <v>41.3</v>
      </c>
      <c r="AU67" s="57">
        <v>32.69</v>
      </c>
      <c r="AV67" s="57"/>
      <c r="AW67" s="42">
        <f>AR67+AS67+AT67+AU67+AV67</f>
        <v>1805.71</v>
      </c>
      <c r="AX67" s="43">
        <v>119.4</v>
      </c>
      <c r="AY67" s="42">
        <v>54.08</v>
      </c>
      <c r="AZ67" s="42">
        <f>AW67+AX67+AY67</f>
        <v>1979.19</v>
      </c>
      <c r="BA67" s="41"/>
      <c r="BB67" s="38">
        <f>AJ67+AP67+AZ67</f>
        <v>5717.1900000000005</v>
      </c>
      <c r="BC67" s="40"/>
      <c r="BD67" s="39"/>
      <c r="BE67" s="38">
        <f>K67+V67+AG67+AP67+AJ67+AZ67</f>
        <v>23173.19</v>
      </c>
    </row>
    <row r="68" spans="1:57" s="1" customFormat="1" x14ac:dyDescent="0.2">
      <c r="A68" s="56">
        <v>63</v>
      </c>
      <c r="B68" s="67" t="s">
        <v>42</v>
      </c>
      <c r="C68" s="66" t="s">
        <v>8</v>
      </c>
      <c r="D68" s="42">
        <v>1943.4</v>
      </c>
      <c r="E68" s="40">
        <v>1932</v>
      </c>
      <c r="F68" s="42">
        <f>D68</f>
        <v>1943.4</v>
      </c>
      <c r="G68" s="40">
        <v>1908</v>
      </c>
      <c r="H68" s="42">
        <f>D68</f>
        <v>1943.4</v>
      </c>
      <c r="I68" s="40">
        <v>1977</v>
      </c>
      <c r="J68" s="53">
        <f>D68+F68+H68</f>
        <v>5830.2000000000007</v>
      </c>
      <c r="K68" s="52">
        <f>E68+G68+I68</f>
        <v>5817</v>
      </c>
      <c r="L68" s="51">
        <f>J68-K68</f>
        <v>13.200000000000728</v>
      </c>
      <c r="M68" s="59">
        <v>1920</v>
      </c>
      <c r="N68" s="62">
        <v>1908</v>
      </c>
      <c r="O68" s="59">
        <v>1920</v>
      </c>
      <c r="P68" s="61">
        <v>51.95</v>
      </c>
      <c r="Q68" s="42">
        <f>O68+P68</f>
        <v>1971.95</v>
      </c>
      <c r="R68" s="41">
        <v>1956</v>
      </c>
      <c r="S68" s="59">
        <v>1920</v>
      </c>
      <c r="T68" s="41">
        <v>1947</v>
      </c>
      <c r="U68" s="47">
        <f>M68+Q68+S68</f>
        <v>5811.95</v>
      </c>
      <c r="V68" s="41">
        <f>N68+R68+T68</f>
        <v>5811</v>
      </c>
      <c r="W68" s="51">
        <f>U68-V68</f>
        <v>0.9499999999998181</v>
      </c>
      <c r="X68" s="59">
        <v>1920</v>
      </c>
      <c r="Y68" s="60">
        <v>1876</v>
      </c>
      <c r="Z68" s="59">
        <v>1920</v>
      </c>
      <c r="AA68" s="61">
        <v>75.48</v>
      </c>
      <c r="AB68" s="42">
        <f>Z68+AA68</f>
        <v>1995.48</v>
      </c>
      <c r="AC68" s="60">
        <v>1958</v>
      </c>
      <c r="AD68" s="59">
        <v>1920</v>
      </c>
      <c r="AE68" s="41">
        <v>1984</v>
      </c>
      <c r="AF68" s="38">
        <f>X68+AB68+AD68</f>
        <v>5835.48</v>
      </c>
      <c r="AG68" s="38">
        <f>Y68+AC68+AE68</f>
        <v>5818</v>
      </c>
      <c r="AH68" s="51">
        <f>AF68-AG68</f>
        <v>17.479999999999563</v>
      </c>
      <c r="AI68" s="59">
        <v>1920</v>
      </c>
      <c r="AJ68" s="60">
        <v>1885</v>
      </c>
      <c r="AK68" s="41">
        <f>AI68-AJ68</f>
        <v>35</v>
      </c>
      <c r="AL68" s="59">
        <v>742.08</v>
      </c>
      <c r="AM68" s="59">
        <v>1177.92</v>
      </c>
      <c r="AN68" s="59"/>
      <c r="AO68" s="42">
        <f>AL68+AM68+AN68</f>
        <v>1920</v>
      </c>
      <c r="AP68" s="60">
        <v>1899</v>
      </c>
      <c r="AQ68" s="41">
        <f>AO68-AP68</f>
        <v>21</v>
      </c>
      <c r="AR68" s="59">
        <v>742.08</v>
      </c>
      <c r="AS68" s="58">
        <v>989.64</v>
      </c>
      <c r="AT68" s="57">
        <v>41.3</v>
      </c>
      <c r="AU68" s="57">
        <v>32.69</v>
      </c>
      <c r="AV68" s="57"/>
      <c r="AW68" s="42">
        <f>AR68+AS68+AT68+AU68+AV68</f>
        <v>1805.71</v>
      </c>
      <c r="AX68" s="43">
        <v>119.4</v>
      </c>
      <c r="AY68" s="42"/>
      <c r="AZ68" s="42">
        <f>AW68+AX68+AY68</f>
        <v>1925.1100000000001</v>
      </c>
      <c r="BA68" s="41"/>
      <c r="BB68" s="38">
        <f>AJ68+AP68+AZ68</f>
        <v>5709.1100000000006</v>
      </c>
      <c r="BC68" s="40"/>
      <c r="BD68" s="39"/>
      <c r="BE68" s="38">
        <f>K68+V68+AG68+AP68+AJ68+AZ68</f>
        <v>23155.11</v>
      </c>
    </row>
    <row r="69" spans="1:57" s="1" customFormat="1" x14ac:dyDescent="0.2">
      <c r="A69" s="64">
        <v>64</v>
      </c>
      <c r="B69" s="67" t="s">
        <v>41</v>
      </c>
      <c r="C69" s="67" t="s">
        <v>8</v>
      </c>
      <c r="D69" s="42">
        <v>1943.4</v>
      </c>
      <c r="E69" s="40">
        <v>1938</v>
      </c>
      <c r="F69" s="42">
        <f>D69</f>
        <v>1943.4</v>
      </c>
      <c r="G69" s="40">
        <v>1909</v>
      </c>
      <c r="H69" s="42">
        <f>D69</f>
        <v>1943.4</v>
      </c>
      <c r="I69" s="40">
        <v>1968</v>
      </c>
      <c r="J69" s="53">
        <f>D69+F69+H69</f>
        <v>5830.2000000000007</v>
      </c>
      <c r="K69" s="52">
        <f>E69+G69+I69</f>
        <v>5815</v>
      </c>
      <c r="L69" s="51">
        <f>J69-K69</f>
        <v>15.200000000000728</v>
      </c>
      <c r="M69" s="59">
        <v>1920</v>
      </c>
      <c r="N69" s="62">
        <v>1903</v>
      </c>
      <c r="O69" s="59">
        <v>1920</v>
      </c>
      <c r="P69" s="61">
        <v>51.95</v>
      </c>
      <c r="Q69" s="42">
        <f>O69+P69</f>
        <v>1971.95</v>
      </c>
      <c r="R69" s="41">
        <v>1917</v>
      </c>
      <c r="S69" s="59">
        <v>1920</v>
      </c>
      <c r="T69" s="41">
        <v>1974</v>
      </c>
      <c r="U69" s="47">
        <f>M69+Q69+S69</f>
        <v>5811.95</v>
      </c>
      <c r="V69" s="41">
        <f>N69+R69+T69</f>
        <v>5794</v>
      </c>
      <c r="W69" s="51">
        <f>U69-V69</f>
        <v>17.949999999999818</v>
      </c>
      <c r="X69" s="59">
        <v>1920</v>
      </c>
      <c r="Y69" s="60">
        <v>1899</v>
      </c>
      <c r="Z69" s="59">
        <v>1920</v>
      </c>
      <c r="AA69" s="61">
        <v>75.48</v>
      </c>
      <c r="AB69" s="42">
        <f>Z69+AA69</f>
        <v>1995.48</v>
      </c>
      <c r="AC69" s="60">
        <v>1969</v>
      </c>
      <c r="AD69" s="59">
        <v>1920</v>
      </c>
      <c r="AE69" s="41">
        <v>1963</v>
      </c>
      <c r="AF69" s="38">
        <f>X69+AB69+AD69</f>
        <v>5835.48</v>
      </c>
      <c r="AG69" s="38">
        <f>Y69+AC69+AE69</f>
        <v>5831</v>
      </c>
      <c r="AH69" s="51">
        <f>AF69-AG69</f>
        <v>4.4799999999995634</v>
      </c>
      <c r="AI69" s="59">
        <v>1920</v>
      </c>
      <c r="AJ69" s="60">
        <v>1900</v>
      </c>
      <c r="AK69" s="41">
        <f>AI69-AJ69</f>
        <v>20</v>
      </c>
      <c r="AL69" s="59">
        <v>742.08</v>
      </c>
      <c r="AM69" s="59">
        <v>1177.92</v>
      </c>
      <c r="AN69" s="59"/>
      <c r="AO69" s="42">
        <f>AL69+AM69+AN69</f>
        <v>1920</v>
      </c>
      <c r="AP69" s="60">
        <v>1855</v>
      </c>
      <c r="AQ69" s="41">
        <f>AO69-AP69</f>
        <v>65</v>
      </c>
      <c r="AR69" s="59">
        <v>742.08</v>
      </c>
      <c r="AS69" s="58">
        <v>989.64</v>
      </c>
      <c r="AT69" s="57">
        <v>41.3</v>
      </c>
      <c r="AU69" s="57">
        <v>32.69</v>
      </c>
      <c r="AV69" s="57"/>
      <c r="AW69" s="42">
        <f>AR69+AS69+AT69+AU69+AV69</f>
        <v>1805.71</v>
      </c>
      <c r="AX69" s="43">
        <v>119.4</v>
      </c>
      <c r="AY69" s="42"/>
      <c r="AZ69" s="42">
        <f>AW69+AX69+AY69</f>
        <v>1925.1100000000001</v>
      </c>
      <c r="BA69" s="41"/>
      <c r="BB69" s="38">
        <f>AJ69+AP69+AZ69</f>
        <v>5680.1100000000006</v>
      </c>
      <c r="BC69" s="40"/>
      <c r="BD69" s="39"/>
      <c r="BE69" s="38">
        <f>K69+V69+AG69+AP69+AJ69+AZ69</f>
        <v>23120.11</v>
      </c>
    </row>
    <row r="70" spans="1:57" s="1" customFormat="1" x14ac:dyDescent="0.2">
      <c r="A70" s="56">
        <v>65</v>
      </c>
      <c r="B70" s="54" t="s">
        <v>40</v>
      </c>
      <c r="C70" s="54" t="s">
        <v>8</v>
      </c>
      <c r="D70" s="42">
        <v>1295.5999999999999</v>
      </c>
      <c r="E70" s="40">
        <v>1295</v>
      </c>
      <c r="F70" s="42">
        <f>D70</f>
        <v>1295.5999999999999</v>
      </c>
      <c r="G70" s="40">
        <v>1268</v>
      </c>
      <c r="H70" s="42">
        <f>D70</f>
        <v>1295.5999999999999</v>
      </c>
      <c r="I70" s="40">
        <v>1294</v>
      </c>
      <c r="J70" s="53">
        <f>D70+F70+H70</f>
        <v>3886.7999999999997</v>
      </c>
      <c r="K70" s="52">
        <f>E70+G70+I70</f>
        <v>3857</v>
      </c>
      <c r="L70" s="39">
        <f>J70-K70</f>
        <v>29.799999999999727</v>
      </c>
      <c r="M70" s="59">
        <v>1280</v>
      </c>
      <c r="N70" s="62">
        <v>1271</v>
      </c>
      <c r="O70" s="59">
        <v>1280</v>
      </c>
      <c r="P70" s="61"/>
      <c r="Q70" s="42">
        <f>O70+P70</f>
        <v>1280</v>
      </c>
      <c r="R70" s="41">
        <v>1211</v>
      </c>
      <c r="S70" s="59">
        <v>1280</v>
      </c>
      <c r="T70" s="41">
        <v>1342</v>
      </c>
      <c r="U70" s="47">
        <f>M70+Q70+S70</f>
        <v>3840</v>
      </c>
      <c r="V70" s="41">
        <f>N70+R70+T70</f>
        <v>3824</v>
      </c>
      <c r="W70" s="51">
        <f>U70-V70</f>
        <v>16</v>
      </c>
      <c r="X70" s="59">
        <v>1280</v>
      </c>
      <c r="Y70" s="60">
        <v>1279</v>
      </c>
      <c r="Z70" s="59">
        <v>1280</v>
      </c>
      <c r="AA70" s="61">
        <v>50.32</v>
      </c>
      <c r="AB70" s="42">
        <f>Z70+AA70</f>
        <v>1330.32</v>
      </c>
      <c r="AC70" s="60">
        <v>1316</v>
      </c>
      <c r="AD70" s="59">
        <v>1280</v>
      </c>
      <c r="AE70" s="41">
        <v>1295</v>
      </c>
      <c r="AF70" s="38">
        <f>X70+AB70+AD70</f>
        <v>3890.3199999999997</v>
      </c>
      <c r="AG70" s="38">
        <f>Y70+AC70+AE70</f>
        <v>3890</v>
      </c>
      <c r="AH70" s="51">
        <f>AF70-AG70</f>
        <v>0.31999999999970896</v>
      </c>
      <c r="AI70" s="59">
        <v>1280</v>
      </c>
      <c r="AJ70" s="60">
        <v>1278</v>
      </c>
      <c r="AK70" s="47">
        <f>AI70-AJ70</f>
        <v>2</v>
      </c>
      <c r="AL70" s="59">
        <v>494.72</v>
      </c>
      <c r="AM70" s="59">
        <v>785.28</v>
      </c>
      <c r="AN70" s="59"/>
      <c r="AO70" s="42">
        <f>AL70+AM70+AN70</f>
        <v>1280</v>
      </c>
      <c r="AP70" s="60">
        <v>1275</v>
      </c>
      <c r="AQ70" s="47">
        <f>AO70-AP70</f>
        <v>5</v>
      </c>
      <c r="AR70" s="59">
        <v>494.72</v>
      </c>
      <c r="AS70" s="58">
        <v>659.76</v>
      </c>
      <c r="AT70" s="57">
        <v>27.53</v>
      </c>
      <c r="AU70" s="57">
        <v>21.79</v>
      </c>
      <c r="AV70" s="57">
        <v>66.650000000000006</v>
      </c>
      <c r="AW70" s="42">
        <f>AR70+AS70+AT70+AU70+AV70</f>
        <v>1270.45</v>
      </c>
      <c r="AX70" s="43">
        <v>79.599999999999994</v>
      </c>
      <c r="AY70" s="42">
        <v>36.049999999999997</v>
      </c>
      <c r="AZ70" s="42">
        <f>AW70+AX70+AY70</f>
        <v>1386.1</v>
      </c>
      <c r="BA70" s="41"/>
      <c r="BB70" s="38">
        <f>AJ70+AP70+AZ70</f>
        <v>3939.1</v>
      </c>
      <c r="BC70" s="40"/>
      <c r="BD70" s="39"/>
      <c r="BE70" s="38">
        <f>K70+V70+AG70+AP70+AJ70+AZ70</f>
        <v>15510.1</v>
      </c>
    </row>
    <row r="71" spans="1:57" s="1" customFormat="1" x14ac:dyDescent="0.2">
      <c r="A71" s="64">
        <v>66</v>
      </c>
      <c r="B71" s="54" t="s">
        <v>39</v>
      </c>
      <c r="C71" s="54" t="s">
        <v>8</v>
      </c>
      <c r="D71" s="42">
        <v>1295.5999999999999</v>
      </c>
      <c r="E71" s="40">
        <v>1294</v>
      </c>
      <c r="F71" s="42">
        <f>D71</f>
        <v>1295.5999999999999</v>
      </c>
      <c r="G71" s="40">
        <v>1288</v>
      </c>
      <c r="H71" s="42">
        <f>D71</f>
        <v>1295.5999999999999</v>
      </c>
      <c r="I71" s="40">
        <v>1303</v>
      </c>
      <c r="J71" s="53">
        <f>D71+F71+H71</f>
        <v>3886.7999999999997</v>
      </c>
      <c r="K71" s="52">
        <f>E71+G71+I71</f>
        <v>3885</v>
      </c>
      <c r="L71" s="51">
        <f>J71-K71</f>
        <v>1.7999999999997272</v>
      </c>
      <c r="M71" s="59">
        <v>1280</v>
      </c>
      <c r="N71" s="62">
        <v>1270</v>
      </c>
      <c r="O71" s="59">
        <v>1280</v>
      </c>
      <c r="P71" s="61">
        <v>34.630000000000003</v>
      </c>
      <c r="Q71" s="42">
        <f>O71+P71</f>
        <v>1314.63</v>
      </c>
      <c r="R71" s="41">
        <v>1303</v>
      </c>
      <c r="S71" s="59">
        <v>1280</v>
      </c>
      <c r="T71" s="41">
        <v>1289</v>
      </c>
      <c r="U71" s="47">
        <f>M71+Q71+S71</f>
        <v>3874.63</v>
      </c>
      <c r="V71" s="41">
        <f>N71+R71+T71</f>
        <v>3862</v>
      </c>
      <c r="W71" s="51">
        <f>U71-V71</f>
        <v>12.630000000000109</v>
      </c>
      <c r="X71" s="59">
        <v>1280</v>
      </c>
      <c r="Y71" s="60">
        <v>1266</v>
      </c>
      <c r="Z71" s="59">
        <v>1280</v>
      </c>
      <c r="AA71" s="61">
        <v>50.32</v>
      </c>
      <c r="AB71" s="42">
        <f>Z71+AA71</f>
        <v>1330.32</v>
      </c>
      <c r="AC71" s="60">
        <v>1314</v>
      </c>
      <c r="AD71" s="59">
        <v>1280</v>
      </c>
      <c r="AE71" s="41">
        <v>1308</v>
      </c>
      <c r="AF71" s="38">
        <f>X71+AB71+AD71</f>
        <v>3890.3199999999997</v>
      </c>
      <c r="AG71" s="38">
        <f>Y71+AC71+AE71</f>
        <v>3888</v>
      </c>
      <c r="AH71" s="51">
        <f>AF71-AG71</f>
        <v>2.319999999999709</v>
      </c>
      <c r="AI71" s="59">
        <v>1280</v>
      </c>
      <c r="AJ71" s="60">
        <v>1277</v>
      </c>
      <c r="AK71" s="47">
        <f>AI71-AJ71</f>
        <v>3</v>
      </c>
      <c r="AL71" s="59">
        <v>494.72</v>
      </c>
      <c r="AM71" s="59">
        <v>785.28</v>
      </c>
      <c r="AN71" s="59"/>
      <c r="AO71" s="42">
        <f>AL71+AM71+AN71</f>
        <v>1280</v>
      </c>
      <c r="AP71" s="60">
        <v>1277</v>
      </c>
      <c r="AQ71" s="47">
        <f>AO71-AP71</f>
        <v>3</v>
      </c>
      <c r="AR71" s="59">
        <v>494.72</v>
      </c>
      <c r="AS71" s="58">
        <v>659.76</v>
      </c>
      <c r="AT71" s="57">
        <v>27.53</v>
      </c>
      <c r="AU71" s="57">
        <v>21.79</v>
      </c>
      <c r="AV71" s="57">
        <v>66.650000000000006</v>
      </c>
      <c r="AW71" s="42">
        <f>AR71+AS71+AT71+AU71+AV71</f>
        <v>1270.45</v>
      </c>
      <c r="AX71" s="43">
        <v>79.599999999999994</v>
      </c>
      <c r="AY71" s="42">
        <v>36.049999999999997</v>
      </c>
      <c r="AZ71" s="42">
        <f>AW71+AX71+AY71</f>
        <v>1386.1</v>
      </c>
      <c r="BA71" s="41"/>
      <c r="BB71" s="38">
        <f>AJ71+AP71+AZ71</f>
        <v>3940.1</v>
      </c>
      <c r="BC71" s="40"/>
      <c r="BD71" s="39"/>
      <c r="BE71" s="38">
        <f>K71+V71+AG71+AP71+AJ71+AZ71</f>
        <v>15575.1</v>
      </c>
    </row>
    <row r="72" spans="1:57" s="1" customFormat="1" x14ac:dyDescent="0.2">
      <c r="A72" s="56">
        <v>67</v>
      </c>
      <c r="B72" s="55" t="s">
        <v>38</v>
      </c>
      <c r="C72" s="54" t="s">
        <v>8</v>
      </c>
      <c r="D72" s="42">
        <v>1295.5999999999999</v>
      </c>
      <c r="E72" s="40">
        <v>1284</v>
      </c>
      <c r="F72" s="42">
        <f>D72</f>
        <v>1295.5999999999999</v>
      </c>
      <c r="G72" s="40">
        <v>1246</v>
      </c>
      <c r="H72" s="42">
        <f>D72</f>
        <v>1295.5999999999999</v>
      </c>
      <c r="I72" s="40">
        <v>1329</v>
      </c>
      <c r="J72" s="53">
        <f>D72+F72+H72</f>
        <v>3886.7999999999997</v>
      </c>
      <c r="K72" s="52">
        <f>E72+G72+I72</f>
        <v>3859</v>
      </c>
      <c r="L72" s="39">
        <f>J72-K72</f>
        <v>27.799999999999727</v>
      </c>
      <c r="M72" s="59">
        <v>1280</v>
      </c>
      <c r="N72" s="62">
        <v>1274</v>
      </c>
      <c r="O72" s="59">
        <v>1280</v>
      </c>
      <c r="P72" s="61"/>
      <c r="Q72" s="42">
        <f>O72+P72</f>
        <v>1280</v>
      </c>
      <c r="R72" s="41">
        <v>1257</v>
      </c>
      <c r="S72" s="59">
        <v>1280</v>
      </c>
      <c r="T72" s="41">
        <v>1267.8</v>
      </c>
      <c r="U72" s="47">
        <f>M72+Q72+S72</f>
        <v>3840</v>
      </c>
      <c r="V72" s="41">
        <f>N72+R72+T72</f>
        <v>3798.8</v>
      </c>
      <c r="W72" s="39">
        <f>U72-V72</f>
        <v>41.199999999999818</v>
      </c>
      <c r="X72" s="59">
        <v>1280</v>
      </c>
      <c r="Y72" s="60">
        <v>1267.8</v>
      </c>
      <c r="Z72" s="59">
        <v>1280</v>
      </c>
      <c r="AA72" s="61"/>
      <c r="AB72" s="42">
        <f>Z72+AA72</f>
        <v>1280</v>
      </c>
      <c r="AC72" s="60">
        <v>1274</v>
      </c>
      <c r="AD72" s="59">
        <v>1280</v>
      </c>
      <c r="AE72" s="41">
        <v>1273</v>
      </c>
      <c r="AF72" s="38">
        <f>X72+AB72+AD72</f>
        <v>3840</v>
      </c>
      <c r="AG72" s="38">
        <f>Y72+AC72+AE72</f>
        <v>3814.8</v>
      </c>
      <c r="AH72" s="39">
        <f>AF72-AG72</f>
        <v>25.199999999999818</v>
      </c>
      <c r="AI72" s="59">
        <v>1280</v>
      </c>
      <c r="AJ72" s="60">
        <v>1258</v>
      </c>
      <c r="AK72" s="41">
        <f>AI72-AJ72</f>
        <v>22</v>
      </c>
      <c r="AL72" s="59">
        <v>494.72</v>
      </c>
      <c r="AM72" s="59">
        <v>785.28</v>
      </c>
      <c r="AN72" s="59"/>
      <c r="AO72" s="42">
        <f>AL72+AM72+AN72</f>
        <v>1280</v>
      </c>
      <c r="AP72" s="60">
        <v>1267.8</v>
      </c>
      <c r="AQ72" s="47">
        <f>AO72-AP72</f>
        <v>12.200000000000045</v>
      </c>
      <c r="AR72" s="59">
        <v>494.72</v>
      </c>
      <c r="AS72" s="58">
        <v>659.76</v>
      </c>
      <c r="AT72" s="57">
        <v>0</v>
      </c>
      <c r="AU72" s="57">
        <v>21.79</v>
      </c>
      <c r="AV72" s="57"/>
      <c r="AW72" s="42">
        <f>AR72+AS72+AT72+AU72+AV72</f>
        <v>1176.27</v>
      </c>
      <c r="AX72" s="43">
        <v>79.599999999999994</v>
      </c>
      <c r="AY72" s="42">
        <v>36.049999999999997</v>
      </c>
      <c r="AZ72" s="42">
        <f>AW72+AX72+AY72</f>
        <v>1291.9199999999998</v>
      </c>
      <c r="BA72" s="41"/>
      <c r="BB72" s="38">
        <f>AJ72+AP72+AZ72</f>
        <v>3817.7200000000003</v>
      </c>
      <c r="BC72" s="40"/>
      <c r="BD72" s="39"/>
      <c r="BE72" s="38">
        <f>K72+V72+AG72+AP72+AJ72+AZ72</f>
        <v>15290.32</v>
      </c>
    </row>
    <row r="73" spans="1:57" s="1" customFormat="1" x14ac:dyDescent="0.2">
      <c r="A73" s="64">
        <v>68</v>
      </c>
      <c r="B73" s="54" t="s">
        <v>37</v>
      </c>
      <c r="C73" s="54" t="s">
        <v>8</v>
      </c>
      <c r="D73" s="42">
        <v>1295.5999999999999</v>
      </c>
      <c r="E73" s="40">
        <v>1258</v>
      </c>
      <c r="F73" s="42">
        <f>D73</f>
        <v>1295.5999999999999</v>
      </c>
      <c r="G73" s="40">
        <v>1286</v>
      </c>
      <c r="H73" s="42">
        <f>D73</f>
        <v>1295.5999999999999</v>
      </c>
      <c r="I73" s="40">
        <v>1329</v>
      </c>
      <c r="J73" s="53">
        <f>D73+F73+H73</f>
        <v>3886.7999999999997</v>
      </c>
      <c r="K73" s="52">
        <f>E73+G73+I73</f>
        <v>3873</v>
      </c>
      <c r="L73" s="51">
        <f>J73-K73</f>
        <v>13.799999999999727</v>
      </c>
      <c r="M73" s="59">
        <v>1280</v>
      </c>
      <c r="N73" s="62">
        <v>1280</v>
      </c>
      <c r="O73" s="59">
        <v>1280</v>
      </c>
      <c r="P73" s="61">
        <v>34.630000000000003</v>
      </c>
      <c r="Q73" s="42">
        <f>O73+P73</f>
        <v>1314.63</v>
      </c>
      <c r="R73" s="41">
        <v>1302</v>
      </c>
      <c r="S73" s="59">
        <v>1280</v>
      </c>
      <c r="T73" s="41">
        <v>1267</v>
      </c>
      <c r="U73" s="47">
        <f>M73+Q73+S73</f>
        <v>3874.63</v>
      </c>
      <c r="V73" s="41">
        <f>N73+R73+T73</f>
        <v>3849</v>
      </c>
      <c r="W73" s="39">
        <f>U73-V73</f>
        <v>25.630000000000109</v>
      </c>
      <c r="X73" s="59">
        <v>1280</v>
      </c>
      <c r="Y73" s="60">
        <v>1179</v>
      </c>
      <c r="Z73" s="59">
        <v>1280</v>
      </c>
      <c r="AA73" s="61"/>
      <c r="AB73" s="42">
        <f>Z73+AA73</f>
        <v>1280</v>
      </c>
      <c r="AC73" s="60">
        <v>1161</v>
      </c>
      <c r="AD73" s="59">
        <v>1280</v>
      </c>
      <c r="AE73" s="41">
        <v>1498</v>
      </c>
      <c r="AF73" s="38">
        <f>X73+AB73+AD73</f>
        <v>3840</v>
      </c>
      <c r="AG73" s="38">
        <f>Y73+AC73+AE73</f>
        <v>3838</v>
      </c>
      <c r="AH73" s="51">
        <f>AF73-AG73</f>
        <v>2</v>
      </c>
      <c r="AI73" s="59">
        <v>1280</v>
      </c>
      <c r="AJ73" s="60">
        <v>0</v>
      </c>
      <c r="AK73" s="41">
        <f>AI73-AJ73</f>
        <v>1280</v>
      </c>
      <c r="AL73" s="59">
        <v>494.72</v>
      </c>
      <c r="AM73" s="59">
        <v>785.28</v>
      </c>
      <c r="AN73" s="59"/>
      <c r="AO73" s="42">
        <f>AL73+AM73+AN73</f>
        <v>1280</v>
      </c>
      <c r="AP73" s="60">
        <v>1195</v>
      </c>
      <c r="AQ73" s="41">
        <f>AO73-AP73</f>
        <v>85</v>
      </c>
      <c r="AR73" s="59">
        <v>494.72</v>
      </c>
      <c r="AS73" s="58">
        <v>659.76</v>
      </c>
      <c r="AT73" s="57">
        <v>27.53</v>
      </c>
      <c r="AU73" s="57">
        <v>21.79</v>
      </c>
      <c r="AV73" s="57"/>
      <c r="AW73" s="42">
        <f>AR73+AS73+AT73+AU73+AV73</f>
        <v>1203.8</v>
      </c>
      <c r="AX73" s="43">
        <v>79.599999999999994</v>
      </c>
      <c r="AY73" s="42"/>
      <c r="AZ73" s="42">
        <f>AW73+AX73+AY73</f>
        <v>1283.3999999999999</v>
      </c>
      <c r="BA73" s="41"/>
      <c r="BB73" s="38">
        <f>AJ73+AP73+AZ73</f>
        <v>2478.3999999999996</v>
      </c>
      <c r="BC73" s="40"/>
      <c r="BD73" s="39"/>
      <c r="BE73" s="38">
        <f>K73+V73+AG73+AP73+AJ73+AZ73</f>
        <v>14038.4</v>
      </c>
    </row>
    <row r="74" spans="1:57" s="1" customFormat="1" x14ac:dyDescent="0.2">
      <c r="A74" s="56">
        <v>69</v>
      </c>
      <c r="B74" s="54" t="s">
        <v>36</v>
      </c>
      <c r="C74" s="54" t="s">
        <v>11</v>
      </c>
      <c r="D74" s="42">
        <v>1619.49</v>
      </c>
      <c r="E74" s="40">
        <v>1601.2</v>
      </c>
      <c r="F74" s="42">
        <f>D74</f>
        <v>1619.49</v>
      </c>
      <c r="G74" s="40">
        <v>1609.6</v>
      </c>
      <c r="H74" s="42">
        <f>D74</f>
        <v>1619.49</v>
      </c>
      <c r="I74" s="40">
        <v>1646.2</v>
      </c>
      <c r="J74" s="53">
        <f>D74+F74+H74</f>
        <v>4858.47</v>
      </c>
      <c r="K74" s="52">
        <f>E74+G74+I74</f>
        <v>4857</v>
      </c>
      <c r="L74" s="51">
        <f>J74-K74</f>
        <v>1.4700000000002547</v>
      </c>
      <c r="M74" s="59">
        <v>1600</v>
      </c>
      <c r="N74" s="62">
        <v>1596.4</v>
      </c>
      <c r="O74" s="59">
        <v>1600</v>
      </c>
      <c r="P74" s="61">
        <v>43.3</v>
      </c>
      <c r="Q74" s="42">
        <f>O74+P74</f>
        <v>1643.3</v>
      </c>
      <c r="R74" s="41">
        <v>1594.2</v>
      </c>
      <c r="S74" s="59">
        <v>1600</v>
      </c>
      <c r="T74" s="41">
        <v>1651.8</v>
      </c>
      <c r="U74" s="47">
        <f>M74+Q74+S74</f>
        <v>4843.3</v>
      </c>
      <c r="V74" s="41">
        <f>N74+R74+T74</f>
        <v>4842.4000000000005</v>
      </c>
      <c r="W74" s="51">
        <f>U74-V74</f>
        <v>0.8999999999996362</v>
      </c>
      <c r="X74" s="59">
        <v>1600</v>
      </c>
      <c r="Y74" s="60">
        <v>1450.8</v>
      </c>
      <c r="Z74" s="59">
        <v>1600</v>
      </c>
      <c r="AA74" s="61">
        <v>62.9</v>
      </c>
      <c r="AB74" s="42">
        <f>Z74+AA74</f>
        <v>1662.9</v>
      </c>
      <c r="AC74" s="60">
        <v>1660</v>
      </c>
      <c r="AD74" s="59">
        <v>1600</v>
      </c>
      <c r="AE74" s="41">
        <v>1752</v>
      </c>
      <c r="AF74" s="38">
        <f>X74+AB74+AD74</f>
        <v>4862.8999999999996</v>
      </c>
      <c r="AG74" s="38">
        <f>Y74+AC74+AE74</f>
        <v>4862.8</v>
      </c>
      <c r="AH74" s="51">
        <f>AF74-AG74</f>
        <v>9.9999999999454303E-2</v>
      </c>
      <c r="AI74" s="59">
        <v>1600</v>
      </c>
      <c r="AJ74" s="60">
        <v>1599.8</v>
      </c>
      <c r="AK74" s="47">
        <f>AI74-AJ74</f>
        <v>0.20000000000004547</v>
      </c>
      <c r="AL74" s="59">
        <v>618.4</v>
      </c>
      <c r="AM74" s="59">
        <v>981.6</v>
      </c>
      <c r="AN74" s="59"/>
      <c r="AO74" s="42">
        <f>AL74+AM74+AN74</f>
        <v>1600</v>
      </c>
      <c r="AP74" s="60">
        <v>1528</v>
      </c>
      <c r="AQ74" s="41">
        <f>AO74-AP74</f>
        <v>72</v>
      </c>
      <c r="AR74" s="59">
        <v>618.4</v>
      </c>
      <c r="AS74" s="58">
        <v>824.7</v>
      </c>
      <c r="AT74" s="57">
        <v>34.409999999999997</v>
      </c>
      <c r="AU74" s="57">
        <v>27.23</v>
      </c>
      <c r="AV74" s="57">
        <v>83.31</v>
      </c>
      <c r="AW74" s="42">
        <f>AR74+AS74+AT74+AU74+AV74</f>
        <v>1588.05</v>
      </c>
      <c r="AX74" s="43">
        <v>99.5</v>
      </c>
      <c r="AY74" s="42"/>
      <c r="AZ74" s="42">
        <f>AW74+AX74+AY74</f>
        <v>1687.55</v>
      </c>
      <c r="BA74" s="41"/>
      <c r="BB74" s="38">
        <f>AJ74+AP74+AZ74</f>
        <v>4815.3500000000004</v>
      </c>
      <c r="BC74" s="40"/>
      <c r="BD74" s="39"/>
      <c r="BE74" s="38">
        <f>K74+V74+AG74+AP74+AJ74+AZ74</f>
        <v>19377.55</v>
      </c>
    </row>
    <row r="75" spans="1:57" s="1" customFormat="1" x14ac:dyDescent="0.2">
      <c r="A75" s="64">
        <v>70</v>
      </c>
      <c r="B75" s="54" t="s">
        <v>35</v>
      </c>
      <c r="C75" s="54" t="s">
        <v>8</v>
      </c>
      <c r="D75" s="42">
        <v>1295.5999999999999</v>
      </c>
      <c r="E75" s="40">
        <v>1284</v>
      </c>
      <c r="F75" s="42">
        <f>D75</f>
        <v>1295.5999999999999</v>
      </c>
      <c r="G75" s="40">
        <v>1291</v>
      </c>
      <c r="H75" s="42">
        <f>D75</f>
        <v>1295.5999999999999</v>
      </c>
      <c r="I75" s="40">
        <v>1290</v>
      </c>
      <c r="J75" s="53">
        <f>D75+F75+H75</f>
        <v>3886.7999999999997</v>
      </c>
      <c r="K75" s="52">
        <f>E75+G75+I75</f>
        <v>3865</v>
      </c>
      <c r="L75" s="39">
        <f>J75-K75</f>
        <v>21.799999999999727</v>
      </c>
      <c r="M75" s="59">
        <v>1280</v>
      </c>
      <c r="N75" s="62">
        <v>963</v>
      </c>
      <c r="O75" s="59">
        <v>1280</v>
      </c>
      <c r="P75" s="61"/>
      <c r="Q75" s="42">
        <f>O75+P75+4</f>
        <v>1284</v>
      </c>
      <c r="R75" s="41">
        <v>1284</v>
      </c>
      <c r="S75" s="59">
        <f>1280-4</f>
        <v>1276</v>
      </c>
      <c r="T75" s="41">
        <v>1586</v>
      </c>
      <c r="U75" s="47">
        <f>M75+Q75+S75</f>
        <v>3840</v>
      </c>
      <c r="V75" s="41">
        <f>N75+R75+T75</f>
        <v>3833</v>
      </c>
      <c r="W75" s="51">
        <f>U75-V75</f>
        <v>7</v>
      </c>
      <c r="X75" s="59">
        <v>1280</v>
      </c>
      <c r="Y75" s="60">
        <v>1260</v>
      </c>
      <c r="Z75" s="59">
        <v>1280</v>
      </c>
      <c r="AA75" s="61">
        <v>50.32</v>
      </c>
      <c r="AB75" s="42">
        <f>Z75+AA75</f>
        <v>1330.32</v>
      </c>
      <c r="AC75" s="60">
        <v>1300</v>
      </c>
      <c r="AD75" s="59">
        <v>1280</v>
      </c>
      <c r="AE75" s="41">
        <v>1284</v>
      </c>
      <c r="AF75" s="38">
        <f>X75+AB75+AD75</f>
        <v>3890.3199999999997</v>
      </c>
      <c r="AG75" s="38">
        <f>Y75+AC75+AE75</f>
        <v>3844</v>
      </c>
      <c r="AH75" s="39">
        <f>AF75-AG75</f>
        <v>46.319999999999709</v>
      </c>
      <c r="AI75" s="59">
        <v>1280</v>
      </c>
      <c r="AJ75" s="60">
        <v>1189</v>
      </c>
      <c r="AK75" s="41">
        <f>AI75-AJ75</f>
        <v>91</v>
      </c>
      <c r="AL75" s="59">
        <v>494.72</v>
      </c>
      <c r="AM75" s="59">
        <v>785.28</v>
      </c>
      <c r="AN75" s="59"/>
      <c r="AO75" s="42">
        <f>AL75+AM75+AN75</f>
        <v>1280</v>
      </c>
      <c r="AP75" s="60">
        <v>1269</v>
      </c>
      <c r="AQ75" s="47">
        <f>AO75-AP75</f>
        <v>11</v>
      </c>
      <c r="AR75" s="59">
        <v>494.72</v>
      </c>
      <c r="AS75" s="58">
        <v>659.76</v>
      </c>
      <c r="AT75" s="57">
        <v>0</v>
      </c>
      <c r="AU75" s="57">
        <v>21.79</v>
      </c>
      <c r="AV75" s="57"/>
      <c r="AW75" s="42">
        <f>AR75+AS75+AT75+AU75+AV75</f>
        <v>1176.27</v>
      </c>
      <c r="AX75" s="43">
        <v>79.599999999999994</v>
      </c>
      <c r="AY75" s="42">
        <v>36.049999999999997</v>
      </c>
      <c r="AZ75" s="42">
        <f>AW75+AX75+AY75</f>
        <v>1291.9199999999998</v>
      </c>
      <c r="BA75" s="41"/>
      <c r="BB75" s="38">
        <f>AJ75+AP75+AZ75</f>
        <v>3749.92</v>
      </c>
      <c r="BC75" s="40"/>
      <c r="BD75" s="39"/>
      <c r="BE75" s="38">
        <f>K75+V75+AG75+AP75+AJ75+AZ75</f>
        <v>15291.92</v>
      </c>
    </row>
    <row r="76" spans="1:57" s="1" customFormat="1" x14ac:dyDescent="0.2">
      <c r="A76" s="56">
        <v>71</v>
      </c>
      <c r="B76" s="65" t="s">
        <v>34</v>
      </c>
      <c r="C76" s="65" t="s">
        <v>11</v>
      </c>
      <c r="D76" s="42">
        <v>1619.49</v>
      </c>
      <c r="E76" s="40">
        <v>1611</v>
      </c>
      <c r="F76" s="42">
        <f>D76</f>
        <v>1619.49</v>
      </c>
      <c r="G76" s="40">
        <v>1612</v>
      </c>
      <c r="H76" s="42">
        <f>D76</f>
        <v>1619.49</v>
      </c>
      <c r="I76" s="40">
        <v>1611</v>
      </c>
      <c r="J76" s="53">
        <f>D76+F76+H76</f>
        <v>4858.47</v>
      </c>
      <c r="K76" s="52">
        <f>E76+G76+I76</f>
        <v>4834</v>
      </c>
      <c r="L76" s="39">
        <f>J76-K76</f>
        <v>24.470000000000255</v>
      </c>
      <c r="M76" s="59">
        <v>1600</v>
      </c>
      <c r="N76" s="62">
        <v>1600</v>
      </c>
      <c r="O76" s="59">
        <v>1600</v>
      </c>
      <c r="P76" s="61"/>
      <c r="Q76" s="42">
        <f>O76+P76</f>
        <v>1600</v>
      </c>
      <c r="R76" s="41">
        <v>1589</v>
      </c>
      <c r="S76" s="59">
        <v>1600</v>
      </c>
      <c r="T76" s="41">
        <v>1600</v>
      </c>
      <c r="U76" s="47">
        <f>M76+Q76+S76</f>
        <v>4800</v>
      </c>
      <c r="V76" s="41">
        <f>N76+R76+T76</f>
        <v>4789</v>
      </c>
      <c r="W76" s="51">
        <f>U76-V76</f>
        <v>11</v>
      </c>
      <c r="X76" s="59">
        <v>1600</v>
      </c>
      <c r="Y76" s="60">
        <v>1527</v>
      </c>
      <c r="Z76" s="59">
        <v>1600</v>
      </c>
      <c r="AA76" s="61">
        <v>62.9</v>
      </c>
      <c r="AB76" s="42">
        <f>Z76+AA76</f>
        <v>1662.9</v>
      </c>
      <c r="AC76" s="60">
        <v>1650</v>
      </c>
      <c r="AD76" s="59">
        <v>1600</v>
      </c>
      <c r="AE76" s="41">
        <v>1668</v>
      </c>
      <c r="AF76" s="38">
        <f>X76+AB76+AD76</f>
        <v>4862.8999999999996</v>
      </c>
      <c r="AG76" s="38">
        <f>Y76+AC76+AE76</f>
        <v>4845</v>
      </c>
      <c r="AH76" s="51">
        <f>AF76-AG76</f>
        <v>17.899999999999636</v>
      </c>
      <c r="AI76" s="59">
        <v>1600</v>
      </c>
      <c r="AJ76" s="60">
        <v>1584</v>
      </c>
      <c r="AK76" s="47">
        <f>AI76-AJ76</f>
        <v>16</v>
      </c>
      <c r="AL76" s="59">
        <v>618.4</v>
      </c>
      <c r="AM76" s="59">
        <v>981.6</v>
      </c>
      <c r="AN76" s="59"/>
      <c r="AO76" s="42">
        <f>AL76+AM76+AN76</f>
        <v>1600</v>
      </c>
      <c r="AP76" s="60">
        <v>1600</v>
      </c>
      <c r="AQ76" s="47">
        <f>AO76-AP76</f>
        <v>0</v>
      </c>
      <c r="AR76" s="59">
        <v>618.4</v>
      </c>
      <c r="AS76" s="58">
        <v>824.7</v>
      </c>
      <c r="AT76" s="57">
        <v>34.409999999999997</v>
      </c>
      <c r="AU76" s="57">
        <v>27.23</v>
      </c>
      <c r="AV76" s="57">
        <v>83.31</v>
      </c>
      <c r="AW76" s="42">
        <f>AR76+AS76+AT76+AU76+AV76</f>
        <v>1588.05</v>
      </c>
      <c r="AX76" s="43">
        <v>99.5</v>
      </c>
      <c r="AY76" s="42">
        <v>45.08</v>
      </c>
      <c r="AZ76" s="42">
        <f>AW76+AX76+AY76</f>
        <v>1732.6299999999999</v>
      </c>
      <c r="BA76" s="41"/>
      <c r="BB76" s="38">
        <f>AJ76+AP76+AZ76</f>
        <v>4916.63</v>
      </c>
      <c r="BC76" s="40"/>
      <c r="BD76" s="39"/>
      <c r="BE76" s="38">
        <f>K76+V76+AG76+AP76+AJ76+AZ76</f>
        <v>19384.63</v>
      </c>
    </row>
    <row r="77" spans="1:57" s="1" customFormat="1" x14ac:dyDescent="0.2">
      <c r="A77" s="64">
        <v>72</v>
      </c>
      <c r="B77" s="54" t="s">
        <v>33</v>
      </c>
      <c r="C77" s="54" t="s">
        <v>11</v>
      </c>
      <c r="D77" s="42">
        <v>1619.49</v>
      </c>
      <c r="E77" s="40">
        <v>1607</v>
      </c>
      <c r="F77" s="42">
        <f>D77</f>
        <v>1619.49</v>
      </c>
      <c r="G77" s="40">
        <v>1617</v>
      </c>
      <c r="H77" s="42">
        <f>D77</f>
        <v>1619.49</v>
      </c>
      <c r="I77" s="40">
        <v>1612.6</v>
      </c>
      <c r="J77" s="53">
        <f>D77+F77+H77</f>
        <v>4858.47</v>
      </c>
      <c r="K77" s="52">
        <f>E77+G77+I77</f>
        <v>4836.6000000000004</v>
      </c>
      <c r="L77" s="39">
        <f>J77-K77</f>
        <v>21.869999999999891</v>
      </c>
      <c r="M77" s="59">
        <v>1600</v>
      </c>
      <c r="N77" s="62">
        <v>1581.6</v>
      </c>
      <c r="O77" s="59">
        <v>1600</v>
      </c>
      <c r="P77" s="61"/>
      <c r="Q77" s="42">
        <f>O77+P77</f>
        <v>1600</v>
      </c>
      <c r="R77" s="41">
        <v>1598.8</v>
      </c>
      <c r="S77" s="59">
        <v>1600</v>
      </c>
      <c r="T77" s="41">
        <v>1613</v>
      </c>
      <c r="U77" s="47">
        <f>M77+Q77+S77</f>
        <v>4800</v>
      </c>
      <c r="V77" s="41">
        <f>N77+R77+T77</f>
        <v>4793.3999999999996</v>
      </c>
      <c r="W77" s="51">
        <f>U77-V77</f>
        <v>6.6000000000003638</v>
      </c>
      <c r="X77" s="59">
        <v>1600</v>
      </c>
      <c r="Y77" s="60">
        <v>1582</v>
      </c>
      <c r="Z77" s="59">
        <v>1600</v>
      </c>
      <c r="AA77" s="61">
        <v>62.9</v>
      </c>
      <c r="AB77" s="42">
        <f>Z77+AA77</f>
        <v>1662.9</v>
      </c>
      <c r="AC77" s="60">
        <v>1646</v>
      </c>
      <c r="AD77" s="59">
        <v>1600</v>
      </c>
      <c r="AE77" s="41">
        <v>1621</v>
      </c>
      <c r="AF77" s="38">
        <f>X77+AB77+AD77</f>
        <v>4862.8999999999996</v>
      </c>
      <c r="AG77" s="38">
        <f>Y77+AC77+AE77</f>
        <v>4849</v>
      </c>
      <c r="AH77" s="51">
        <f>AF77-AG77</f>
        <v>13.899999999999636</v>
      </c>
      <c r="AI77" s="59">
        <v>1600</v>
      </c>
      <c r="AJ77" s="60">
        <v>1594</v>
      </c>
      <c r="AK77" s="47">
        <f>AI77-AJ77</f>
        <v>6</v>
      </c>
      <c r="AL77" s="59">
        <v>618.4</v>
      </c>
      <c r="AM77" s="59">
        <v>981.6</v>
      </c>
      <c r="AN77" s="59"/>
      <c r="AO77" s="42">
        <f>AL77+AM77+AN77</f>
        <v>1600</v>
      </c>
      <c r="AP77" s="60">
        <v>1582.6</v>
      </c>
      <c r="AQ77" s="47">
        <f>AO77-AP77</f>
        <v>17.400000000000091</v>
      </c>
      <c r="AR77" s="59">
        <v>618.4</v>
      </c>
      <c r="AS77" s="58">
        <v>824.7</v>
      </c>
      <c r="AT77" s="57">
        <v>34.409999999999997</v>
      </c>
      <c r="AU77" s="57">
        <v>27.23</v>
      </c>
      <c r="AV77" s="57">
        <v>83.31</v>
      </c>
      <c r="AW77" s="42">
        <f>AR77+AS77+AT77+AU77+AV77</f>
        <v>1588.05</v>
      </c>
      <c r="AX77" s="43">
        <v>99.5</v>
      </c>
      <c r="AY77" s="42">
        <v>45.08</v>
      </c>
      <c r="AZ77" s="42">
        <f>AW77+AX77+AY77</f>
        <v>1732.6299999999999</v>
      </c>
      <c r="BA77" s="41"/>
      <c r="BB77" s="38">
        <f>AJ77+AP77+AZ77</f>
        <v>4909.2299999999996</v>
      </c>
      <c r="BC77" s="40"/>
      <c r="BD77" s="39"/>
      <c r="BE77" s="38">
        <f>K77+V77+AG77+AP77+AJ77+AZ77</f>
        <v>19388.23</v>
      </c>
    </row>
    <row r="78" spans="1:57" s="1" customFormat="1" x14ac:dyDescent="0.2">
      <c r="A78" s="56">
        <v>73</v>
      </c>
      <c r="B78" s="54" t="s">
        <v>32</v>
      </c>
      <c r="C78" s="54" t="s">
        <v>31</v>
      </c>
      <c r="D78" s="42">
        <v>1943.39</v>
      </c>
      <c r="E78" s="40">
        <v>1933</v>
      </c>
      <c r="F78" s="42">
        <f>D78</f>
        <v>1943.39</v>
      </c>
      <c r="G78" s="40">
        <v>1930</v>
      </c>
      <c r="H78" s="42">
        <f>D78</f>
        <v>1943.39</v>
      </c>
      <c r="I78" s="40">
        <v>1954</v>
      </c>
      <c r="J78" s="53">
        <f>D78+F78+H78</f>
        <v>5830.17</v>
      </c>
      <c r="K78" s="52">
        <f>E78+G78+I78</f>
        <v>5817</v>
      </c>
      <c r="L78" s="51">
        <f>J78-K78</f>
        <v>13.170000000000073</v>
      </c>
      <c r="M78" s="59">
        <v>1920</v>
      </c>
      <c r="N78" s="62">
        <v>1725</v>
      </c>
      <c r="O78" s="59">
        <v>1920</v>
      </c>
      <c r="P78" s="61">
        <v>51.96</v>
      </c>
      <c r="Q78" s="42">
        <f>O78+P78</f>
        <v>1971.96</v>
      </c>
      <c r="R78" s="41">
        <v>1970</v>
      </c>
      <c r="S78" s="59">
        <v>1920</v>
      </c>
      <c r="T78" s="41">
        <v>2104</v>
      </c>
      <c r="U78" s="47">
        <f>M78+Q78+S78</f>
        <v>5811.96</v>
      </c>
      <c r="V78" s="41">
        <f>N78+R78+T78</f>
        <v>5799</v>
      </c>
      <c r="W78" s="51">
        <f>U78-V78</f>
        <v>12.960000000000036</v>
      </c>
      <c r="X78" s="59">
        <v>1920</v>
      </c>
      <c r="Y78" s="60">
        <v>1891</v>
      </c>
      <c r="Z78" s="59">
        <v>1920</v>
      </c>
      <c r="AA78" s="61">
        <v>75.48</v>
      </c>
      <c r="AB78" s="42">
        <f>Z78+AA78</f>
        <v>1995.48</v>
      </c>
      <c r="AC78" s="60">
        <v>1915</v>
      </c>
      <c r="AD78" s="59">
        <v>1920</v>
      </c>
      <c r="AE78" s="41">
        <v>2015</v>
      </c>
      <c r="AF78" s="38">
        <f>X78+AB78+AD78</f>
        <v>5835.48</v>
      </c>
      <c r="AG78" s="38">
        <f>Y78+AC78+AE78</f>
        <v>5821</v>
      </c>
      <c r="AH78" s="51">
        <f>AF78-AG78</f>
        <v>14.479999999999563</v>
      </c>
      <c r="AI78" s="59">
        <v>1920</v>
      </c>
      <c r="AJ78" s="60">
        <v>1907</v>
      </c>
      <c r="AK78" s="47">
        <f>AI78-AJ78</f>
        <v>13</v>
      </c>
      <c r="AL78" s="59">
        <v>742.08</v>
      </c>
      <c r="AM78" s="59">
        <v>1177.92</v>
      </c>
      <c r="AN78" s="59"/>
      <c r="AO78" s="42">
        <f>AL78+AM78+AN78</f>
        <v>1920</v>
      </c>
      <c r="AP78" s="60">
        <v>1908</v>
      </c>
      <c r="AQ78" s="47">
        <f>AO78-AP78</f>
        <v>12</v>
      </c>
      <c r="AR78" s="59">
        <v>742.08</v>
      </c>
      <c r="AS78" s="58">
        <v>989.64</v>
      </c>
      <c r="AT78" s="57">
        <v>41.29</v>
      </c>
      <c r="AU78" s="57">
        <v>32.68</v>
      </c>
      <c r="AV78" s="57">
        <v>99.99</v>
      </c>
      <c r="AW78" s="42">
        <f>AR78+AS78+AT78+AU78+AV78</f>
        <v>1905.68</v>
      </c>
      <c r="AX78" s="43">
        <v>119.4</v>
      </c>
      <c r="AY78" s="42">
        <v>54.08</v>
      </c>
      <c r="AZ78" s="42">
        <f>AW78+AX78+AY78</f>
        <v>2079.1600000000003</v>
      </c>
      <c r="BA78" s="41"/>
      <c r="BB78" s="38">
        <f>AJ78+AP78+AZ78</f>
        <v>5894.16</v>
      </c>
      <c r="BC78" s="40"/>
      <c r="BD78" s="39"/>
      <c r="BE78" s="38">
        <f>K78+V78+AG78+AP78+AJ78+AZ78</f>
        <v>23331.16</v>
      </c>
    </row>
    <row r="79" spans="1:57" s="1" customFormat="1" x14ac:dyDescent="0.2">
      <c r="A79" s="64">
        <v>74</v>
      </c>
      <c r="B79" s="54" t="s">
        <v>30</v>
      </c>
      <c r="C79" s="54" t="s">
        <v>8</v>
      </c>
      <c r="D79" s="42">
        <v>1295.5999999999999</v>
      </c>
      <c r="E79" s="40">
        <v>1294</v>
      </c>
      <c r="F79" s="42">
        <f>D79</f>
        <v>1295.5999999999999</v>
      </c>
      <c r="G79" s="40">
        <v>1282</v>
      </c>
      <c r="H79" s="42">
        <f>D79</f>
        <v>1295.5999999999999</v>
      </c>
      <c r="I79" s="40">
        <v>1267</v>
      </c>
      <c r="J79" s="53">
        <f>D79+F79+H79</f>
        <v>3886.7999999999997</v>
      </c>
      <c r="K79" s="52">
        <f>E79+G79+I79</f>
        <v>3843</v>
      </c>
      <c r="L79" s="39">
        <f>J79-K79</f>
        <v>43.799999999999727</v>
      </c>
      <c r="M79" s="59">
        <v>1280</v>
      </c>
      <c r="N79" s="62">
        <v>1214</v>
      </c>
      <c r="O79" s="59">
        <v>1280</v>
      </c>
      <c r="P79" s="61"/>
      <c r="Q79" s="42">
        <f>O79+P79</f>
        <v>1280</v>
      </c>
      <c r="R79" s="41">
        <v>1271</v>
      </c>
      <c r="S79" s="59">
        <v>1280</v>
      </c>
      <c r="T79" s="41">
        <v>1333</v>
      </c>
      <c r="U79" s="47">
        <f>M79+Q79+S79</f>
        <v>3840</v>
      </c>
      <c r="V79" s="41">
        <f>N79+R79+T79</f>
        <v>3818</v>
      </c>
      <c r="W79" s="39">
        <f>U79-V79</f>
        <v>22</v>
      </c>
      <c r="X79" s="59">
        <v>1280</v>
      </c>
      <c r="Y79" s="60">
        <v>1245</v>
      </c>
      <c r="Z79" s="59">
        <v>1280</v>
      </c>
      <c r="AA79" s="61"/>
      <c r="AB79" s="42">
        <f>Z79+AA79+43</f>
        <v>1323</v>
      </c>
      <c r="AC79" s="60">
        <v>1323</v>
      </c>
      <c r="AD79" s="59">
        <f>1280-43</f>
        <v>1237</v>
      </c>
      <c r="AE79" s="41">
        <v>1270</v>
      </c>
      <c r="AF79" s="38">
        <f>X79+AB79+AD79</f>
        <v>3840</v>
      </c>
      <c r="AG79" s="38">
        <f>Y79+AC79+AE79</f>
        <v>3838</v>
      </c>
      <c r="AH79" s="51">
        <f>AF79-AG79</f>
        <v>2</v>
      </c>
      <c r="AI79" s="59">
        <v>1280</v>
      </c>
      <c r="AJ79" s="60">
        <v>1268</v>
      </c>
      <c r="AK79" s="47">
        <f>AI79-AJ79</f>
        <v>12</v>
      </c>
      <c r="AL79" s="59">
        <v>494.72</v>
      </c>
      <c r="AM79" s="59">
        <v>785.28</v>
      </c>
      <c r="AN79" s="59"/>
      <c r="AO79" s="42">
        <f>AL79+AM79+AN79</f>
        <v>1280</v>
      </c>
      <c r="AP79" s="60">
        <v>1275</v>
      </c>
      <c r="AQ79" s="47">
        <f>AO79-AP79</f>
        <v>5</v>
      </c>
      <c r="AR79" s="59">
        <v>494.72</v>
      </c>
      <c r="AS79" s="58">
        <v>659.76</v>
      </c>
      <c r="AT79" s="57">
        <v>27.53</v>
      </c>
      <c r="AU79" s="57">
        <v>21.79</v>
      </c>
      <c r="AV79" s="57">
        <v>66.650000000000006</v>
      </c>
      <c r="AW79" s="42">
        <f>AR79+AS79+AT79+AU79+AV79</f>
        <v>1270.45</v>
      </c>
      <c r="AX79" s="43">
        <v>79.599999999999994</v>
      </c>
      <c r="AY79" s="42">
        <v>36.049999999999997</v>
      </c>
      <c r="AZ79" s="42">
        <f>AW79+AX79+AY79</f>
        <v>1386.1</v>
      </c>
      <c r="BA79" s="41"/>
      <c r="BB79" s="38">
        <f>AJ79+AP79+AZ79</f>
        <v>3929.1</v>
      </c>
      <c r="BC79" s="40"/>
      <c r="BD79" s="39"/>
      <c r="BE79" s="38">
        <f>K79+V79+AG79+AP79+AJ79+AZ79</f>
        <v>15428.1</v>
      </c>
    </row>
    <row r="80" spans="1:57" s="1" customFormat="1" x14ac:dyDescent="0.2">
      <c r="A80" s="56">
        <v>75</v>
      </c>
      <c r="B80" s="55" t="s">
        <v>29</v>
      </c>
      <c r="C80" s="54" t="s">
        <v>11</v>
      </c>
      <c r="D80" s="42">
        <v>1619.49</v>
      </c>
      <c r="E80" s="40">
        <v>1613</v>
      </c>
      <c r="F80" s="42">
        <f>D80</f>
        <v>1619.49</v>
      </c>
      <c r="G80" s="40">
        <v>1617</v>
      </c>
      <c r="H80" s="42">
        <f>D80</f>
        <v>1619.49</v>
      </c>
      <c r="I80" s="40">
        <v>1627</v>
      </c>
      <c r="J80" s="53">
        <f>D80+F80+H80</f>
        <v>4858.47</v>
      </c>
      <c r="K80" s="52">
        <f>E80+G80+I80</f>
        <v>4857</v>
      </c>
      <c r="L80" s="51">
        <f>J80-K80</f>
        <v>1.4700000000002547</v>
      </c>
      <c r="M80" s="59">
        <v>1600</v>
      </c>
      <c r="N80" s="62">
        <v>1599</v>
      </c>
      <c r="O80" s="59">
        <v>1600</v>
      </c>
      <c r="P80" s="61">
        <v>43.3</v>
      </c>
      <c r="Q80" s="42">
        <f>O80+P80</f>
        <v>1643.3</v>
      </c>
      <c r="R80" s="41">
        <v>1643</v>
      </c>
      <c r="S80" s="59">
        <v>1600</v>
      </c>
      <c r="T80" s="41">
        <v>1592</v>
      </c>
      <c r="U80" s="47">
        <f>M80+Q80+S80</f>
        <v>4843.3</v>
      </c>
      <c r="V80" s="41">
        <f>N80+R80+T80</f>
        <v>4834</v>
      </c>
      <c r="W80" s="51">
        <f>U80-V80</f>
        <v>9.3000000000001819</v>
      </c>
      <c r="X80" s="59">
        <v>1600</v>
      </c>
      <c r="Y80" s="60">
        <v>1597</v>
      </c>
      <c r="Z80" s="59">
        <v>1600</v>
      </c>
      <c r="AA80" s="61">
        <v>62.9</v>
      </c>
      <c r="AB80" s="42">
        <f>Z80+AA80</f>
        <v>1662.9</v>
      </c>
      <c r="AC80" s="60">
        <v>1656</v>
      </c>
      <c r="AD80" s="59">
        <v>1600</v>
      </c>
      <c r="AE80" s="41">
        <v>1608</v>
      </c>
      <c r="AF80" s="38">
        <f>X80+AB80+AD80</f>
        <v>4862.8999999999996</v>
      </c>
      <c r="AG80" s="38">
        <f>Y80+AC80+AE80</f>
        <v>4861</v>
      </c>
      <c r="AH80" s="51">
        <f>AF80-AG80</f>
        <v>1.8999999999996362</v>
      </c>
      <c r="AI80" s="59">
        <v>1600</v>
      </c>
      <c r="AJ80" s="60">
        <v>1591</v>
      </c>
      <c r="AK80" s="47">
        <f>AI80-AJ80</f>
        <v>9</v>
      </c>
      <c r="AL80" s="59">
        <v>618.4</v>
      </c>
      <c r="AM80" s="59">
        <v>981.6</v>
      </c>
      <c r="AN80" s="59"/>
      <c r="AO80" s="42">
        <f>AL80+AM80+AN80</f>
        <v>1600</v>
      </c>
      <c r="AP80" s="60">
        <v>1599</v>
      </c>
      <c r="AQ80" s="47">
        <f>AO80-AP80</f>
        <v>1</v>
      </c>
      <c r="AR80" s="59">
        <v>618.4</v>
      </c>
      <c r="AS80" s="58">
        <v>824.7</v>
      </c>
      <c r="AT80" s="57">
        <v>34.409999999999997</v>
      </c>
      <c r="AU80" s="57">
        <v>27.23</v>
      </c>
      <c r="AV80" s="57">
        <v>83.31</v>
      </c>
      <c r="AW80" s="42">
        <f>AR80+AS80+AT80+AU80+AV80</f>
        <v>1588.05</v>
      </c>
      <c r="AX80" s="43">
        <v>99.5</v>
      </c>
      <c r="AY80" s="42">
        <v>45.08</v>
      </c>
      <c r="AZ80" s="42">
        <f>AW80+AX80+AY80</f>
        <v>1732.6299999999999</v>
      </c>
      <c r="BA80" s="41"/>
      <c r="BB80" s="38">
        <f>AJ80+AP80+AZ80</f>
        <v>4922.63</v>
      </c>
      <c r="BC80" s="40"/>
      <c r="BD80" s="39"/>
      <c r="BE80" s="38">
        <f>K80+V80+AG80+AP80+AJ80+AZ80</f>
        <v>19474.63</v>
      </c>
    </row>
    <row r="81" spans="1:57" s="1" customFormat="1" ht="11.25" customHeight="1" x14ac:dyDescent="0.2">
      <c r="A81" s="64">
        <v>76</v>
      </c>
      <c r="B81" s="55" t="s">
        <v>28</v>
      </c>
      <c r="C81" s="68" t="s">
        <v>8</v>
      </c>
      <c r="D81" s="42">
        <v>1295.5999999999999</v>
      </c>
      <c r="E81" s="40">
        <v>1284</v>
      </c>
      <c r="F81" s="42">
        <f>D81</f>
        <v>1295.5999999999999</v>
      </c>
      <c r="G81" s="40">
        <v>1294</v>
      </c>
      <c r="H81" s="42">
        <f>D81</f>
        <v>1295.5999999999999</v>
      </c>
      <c r="I81" s="40">
        <v>1308</v>
      </c>
      <c r="J81" s="53">
        <f>D81+F81+H81</f>
        <v>3886.7999999999997</v>
      </c>
      <c r="K81" s="52">
        <f>E81+G81+I81</f>
        <v>3886</v>
      </c>
      <c r="L81" s="51">
        <f>J81-K81</f>
        <v>0.79999999999972715</v>
      </c>
      <c r="M81" s="59">
        <v>1280</v>
      </c>
      <c r="N81" s="62">
        <v>1277.8</v>
      </c>
      <c r="O81" s="59">
        <v>1280</v>
      </c>
      <c r="P81" s="61">
        <v>34.630000000000003</v>
      </c>
      <c r="Q81" s="42">
        <f>O81+P81</f>
        <v>1314.63</v>
      </c>
      <c r="R81" s="41">
        <v>1312</v>
      </c>
      <c r="S81" s="59">
        <v>1280</v>
      </c>
      <c r="T81" s="41">
        <v>1284</v>
      </c>
      <c r="U81" s="47">
        <f>M81+Q81+S81</f>
        <v>3874.63</v>
      </c>
      <c r="V81" s="41">
        <f>N81+R81+T81</f>
        <v>3873.8</v>
      </c>
      <c r="W81" s="51">
        <f>U81-V81</f>
        <v>0.82999999999992724</v>
      </c>
      <c r="X81" s="59">
        <v>1280</v>
      </c>
      <c r="Y81" s="60">
        <v>1274</v>
      </c>
      <c r="Z81" s="59">
        <v>1280</v>
      </c>
      <c r="AA81" s="61">
        <v>50.32</v>
      </c>
      <c r="AB81" s="42">
        <f>Z81+AA81</f>
        <v>1330.32</v>
      </c>
      <c r="AC81" s="60">
        <v>1323</v>
      </c>
      <c r="AD81" s="59">
        <v>1280</v>
      </c>
      <c r="AE81" s="41">
        <v>1290</v>
      </c>
      <c r="AF81" s="38">
        <f>X81+AB81+AD81</f>
        <v>3890.3199999999997</v>
      </c>
      <c r="AG81" s="38">
        <f>Y81+AC81+AE81</f>
        <v>3887</v>
      </c>
      <c r="AH81" s="51">
        <f>AF81-AG81</f>
        <v>3.319999999999709</v>
      </c>
      <c r="AI81" s="59">
        <v>1280</v>
      </c>
      <c r="AJ81" s="60">
        <v>1276</v>
      </c>
      <c r="AK81" s="47">
        <f>AI81-AJ81</f>
        <v>4</v>
      </c>
      <c r="AL81" s="59">
        <v>494.72</v>
      </c>
      <c r="AM81" s="59">
        <v>785.28</v>
      </c>
      <c r="AN81" s="59"/>
      <c r="AO81" s="42">
        <f>AL81+AM81+AN81</f>
        <v>1280</v>
      </c>
      <c r="AP81" s="60">
        <v>1280</v>
      </c>
      <c r="AQ81" s="47">
        <f>AO81-AP81</f>
        <v>0</v>
      </c>
      <c r="AR81" s="59">
        <v>494.72</v>
      </c>
      <c r="AS81" s="58">
        <v>659.76</v>
      </c>
      <c r="AT81" s="57">
        <v>27.53</v>
      </c>
      <c r="AU81" s="57">
        <v>21.79</v>
      </c>
      <c r="AV81" s="57">
        <v>66.650000000000006</v>
      </c>
      <c r="AW81" s="42">
        <f>AR81+AS81+AT81+AU81+AV81</f>
        <v>1270.45</v>
      </c>
      <c r="AX81" s="43">
        <v>79.599999999999994</v>
      </c>
      <c r="AY81" s="42">
        <v>36.049999999999997</v>
      </c>
      <c r="AZ81" s="42">
        <f>AW81+AX81+AY81</f>
        <v>1386.1</v>
      </c>
      <c r="BA81" s="41"/>
      <c r="BB81" s="38">
        <f>AJ81+AP81+AZ81</f>
        <v>3942.1</v>
      </c>
      <c r="BC81" s="40"/>
      <c r="BD81" s="39"/>
      <c r="BE81" s="38">
        <f>K81+V81+AG81+AP81+AJ81+AZ81</f>
        <v>15588.9</v>
      </c>
    </row>
    <row r="82" spans="1:57" s="1" customFormat="1" x14ac:dyDescent="0.2">
      <c r="A82" s="56">
        <v>77</v>
      </c>
      <c r="B82" s="55" t="s">
        <v>27</v>
      </c>
      <c r="C82" s="68" t="s">
        <v>8</v>
      </c>
      <c r="D82" s="42">
        <v>1295.5999999999999</v>
      </c>
      <c r="E82" s="40">
        <v>1216</v>
      </c>
      <c r="F82" s="42">
        <f>D82</f>
        <v>1295.5999999999999</v>
      </c>
      <c r="G82" s="40">
        <v>1286.2</v>
      </c>
      <c r="H82" s="42">
        <f>D82</f>
        <v>1295.5999999999999</v>
      </c>
      <c r="I82" s="40">
        <v>1266</v>
      </c>
      <c r="J82" s="53">
        <f>D82+F82+H82</f>
        <v>3886.7999999999997</v>
      </c>
      <c r="K82" s="52">
        <f>E82+G82+I82</f>
        <v>3768.2</v>
      </c>
      <c r="L82" s="39">
        <f>J82-K82</f>
        <v>118.59999999999991</v>
      </c>
      <c r="M82" s="59">
        <v>1280</v>
      </c>
      <c r="N82" s="62">
        <v>1276.2</v>
      </c>
      <c r="O82" s="59">
        <v>1280</v>
      </c>
      <c r="P82" s="61"/>
      <c r="Q82" s="42">
        <f>O82+P82+4</f>
        <v>1284</v>
      </c>
      <c r="R82" s="41">
        <v>1284</v>
      </c>
      <c r="S82" s="59">
        <f>1280-4</f>
        <v>1276</v>
      </c>
      <c r="T82" s="41">
        <v>1264.4000000000001</v>
      </c>
      <c r="U82" s="47">
        <f>M82+Q82+S82</f>
        <v>3840</v>
      </c>
      <c r="V82" s="41">
        <f>N82+R82+T82</f>
        <v>3824.6</v>
      </c>
      <c r="W82" s="51">
        <f>U82-V82</f>
        <v>15.400000000000091</v>
      </c>
      <c r="X82" s="59">
        <v>1280</v>
      </c>
      <c r="Y82" s="60">
        <v>1271.2</v>
      </c>
      <c r="Z82" s="59">
        <v>1280</v>
      </c>
      <c r="AA82" s="61">
        <v>50.32</v>
      </c>
      <c r="AB82" s="42">
        <f>Z82+AA82</f>
        <v>1330.32</v>
      </c>
      <c r="AC82" s="60">
        <v>1316.4</v>
      </c>
      <c r="AD82" s="59">
        <v>1280</v>
      </c>
      <c r="AE82" s="41">
        <v>1264</v>
      </c>
      <c r="AF82" s="38">
        <f>X82+AB82+AD82</f>
        <v>3890.3199999999997</v>
      </c>
      <c r="AG82" s="38">
        <f>Y82+AC82+AE82</f>
        <v>3851.6000000000004</v>
      </c>
      <c r="AH82" s="39">
        <f>AF82-AG82</f>
        <v>38.719999999999345</v>
      </c>
      <c r="AI82" s="59">
        <v>1280</v>
      </c>
      <c r="AJ82" s="60">
        <v>1276.8</v>
      </c>
      <c r="AK82" s="47">
        <f>AI82-AJ82</f>
        <v>3.2000000000000455</v>
      </c>
      <c r="AL82" s="59">
        <v>494.72</v>
      </c>
      <c r="AM82" s="59">
        <v>785.28</v>
      </c>
      <c r="AN82" s="59"/>
      <c r="AO82" s="42">
        <f>AL82+AM82+AN82</f>
        <v>1280</v>
      </c>
      <c r="AP82" s="60">
        <v>1267.8</v>
      </c>
      <c r="AQ82" s="47">
        <f>AO82-AP82</f>
        <v>12.200000000000045</v>
      </c>
      <c r="AR82" s="59">
        <v>494.72</v>
      </c>
      <c r="AS82" s="58">
        <v>659.76</v>
      </c>
      <c r="AT82" s="57">
        <v>0</v>
      </c>
      <c r="AU82" s="57">
        <v>21.79</v>
      </c>
      <c r="AV82" s="57">
        <v>66.650000000000006</v>
      </c>
      <c r="AW82" s="42">
        <f>AR82+AS82+AT82+AU82+AV82</f>
        <v>1242.92</v>
      </c>
      <c r="AX82" s="43">
        <v>79.599999999999994</v>
      </c>
      <c r="AY82" s="42">
        <v>36.049999999999997</v>
      </c>
      <c r="AZ82" s="42">
        <f>AW82+AX82+AY82</f>
        <v>1358.57</v>
      </c>
      <c r="BA82" s="41"/>
      <c r="BB82" s="38">
        <f>AJ82+AP82+AZ82</f>
        <v>3903.17</v>
      </c>
      <c r="BC82" s="40"/>
      <c r="BD82" s="39"/>
      <c r="BE82" s="38">
        <f>K82+V82+AG82+AP82+AJ82+AZ82</f>
        <v>15347.569999999998</v>
      </c>
    </row>
    <row r="83" spans="1:57" s="1" customFormat="1" x14ac:dyDescent="0.2">
      <c r="A83" s="64">
        <v>78</v>
      </c>
      <c r="B83" s="67" t="s">
        <v>26</v>
      </c>
      <c r="C83" s="66" t="s">
        <v>11</v>
      </c>
      <c r="D83" s="42">
        <v>2429.2399999999998</v>
      </c>
      <c r="E83" s="40">
        <v>2161</v>
      </c>
      <c r="F83" s="42">
        <f>D83</f>
        <v>2429.2399999999998</v>
      </c>
      <c r="G83" s="40">
        <v>2414</v>
      </c>
      <c r="H83" s="42">
        <f>D83</f>
        <v>2429.2399999999998</v>
      </c>
      <c r="I83" s="40">
        <v>2699</v>
      </c>
      <c r="J83" s="53">
        <f>D83+F83+H83</f>
        <v>7287.7199999999993</v>
      </c>
      <c r="K83" s="52">
        <f>E83+G83+I83</f>
        <v>7274</v>
      </c>
      <c r="L83" s="51">
        <f>J83-K83</f>
        <v>13.719999999999345</v>
      </c>
      <c r="M83" s="59">
        <v>2400</v>
      </c>
      <c r="N83" s="62">
        <v>2320</v>
      </c>
      <c r="O83" s="59">
        <v>2400</v>
      </c>
      <c r="P83" s="61">
        <v>64.95</v>
      </c>
      <c r="Q83" s="42">
        <f>O83+P83</f>
        <v>2464.9499999999998</v>
      </c>
      <c r="R83" s="41">
        <v>2410</v>
      </c>
      <c r="S83" s="59">
        <v>2400</v>
      </c>
      <c r="T83" s="41">
        <v>2531</v>
      </c>
      <c r="U83" s="47">
        <f>M83+Q83+S83</f>
        <v>7264.95</v>
      </c>
      <c r="V83" s="41">
        <f>N83+R83+T83</f>
        <v>7261</v>
      </c>
      <c r="W83" s="51">
        <f>U83-V83</f>
        <v>3.9499999999998181</v>
      </c>
      <c r="X83" s="59">
        <v>2400</v>
      </c>
      <c r="Y83" s="60">
        <v>2375</v>
      </c>
      <c r="Z83" s="59">
        <v>2400</v>
      </c>
      <c r="AA83" s="61">
        <v>94.35</v>
      </c>
      <c r="AB83" s="42">
        <f>Z83+AA83</f>
        <v>2494.35</v>
      </c>
      <c r="AC83" s="60">
        <v>2414</v>
      </c>
      <c r="AD83" s="59">
        <v>2400</v>
      </c>
      <c r="AE83" s="41">
        <v>2492</v>
      </c>
      <c r="AF83" s="38">
        <f>X83+AB83+AD83</f>
        <v>7294.35</v>
      </c>
      <c r="AG83" s="38">
        <f>Y83+AC83+AE83</f>
        <v>7281</v>
      </c>
      <c r="AH83" s="51">
        <f>AF83-AG83</f>
        <v>13.350000000000364</v>
      </c>
      <c r="AI83" s="59">
        <v>2400</v>
      </c>
      <c r="AJ83" s="60">
        <v>2343</v>
      </c>
      <c r="AK83" s="41">
        <f>AI83-AJ83</f>
        <v>57</v>
      </c>
      <c r="AL83" s="59">
        <v>927.6</v>
      </c>
      <c r="AM83" s="59">
        <v>1472.4</v>
      </c>
      <c r="AN83" s="59"/>
      <c r="AO83" s="42">
        <f>AL83+AM83+AN83</f>
        <v>2400</v>
      </c>
      <c r="AP83" s="60">
        <v>2362</v>
      </c>
      <c r="AQ83" s="41">
        <f>AO83-AP83</f>
        <v>38</v>
      </c>
      <c r="AR83" s="59">
        <v>927.6</v>
      </c>
      <c r="AS83" s="58">
        <v>1237.71</v>
      </c>
      <c r="AT83" s="57">
        <v>51.9</v>
      </c>
      <c r="AU83" s="57">
        <v>40.85</v>
      </c>
      <c r="AV83" s="57"/>
      <c r="AW83" s="42">
        <f>AR83+AS83+AT83+AU83+AV83</f>
        <v>2258.06</v>
      </c>
      <c r="AX83" s="43">
        <v>149.24</v>
      </c>
      <c r="AY83" s="42"/>
      <c r="AZ83" s="42">
        <f>AW83+AX83+AY83</f>
        <v>2407.3000000000002</v>
      </c>
      <c r="BA83" s="41"/>
      <c r="BB83" s="38">
        <f>AJ83+AP83+AZ83</f>
        <v>7112.3</v>
      </c>
      <c r="BC83" s="40"/>
      <c r="BD83" s="39"/>
      <c r="BE83" s="38">
        <f>K83+V83+AG83+AP83+AJ83+AZ83</f>
        <v>28928.3</v>
      </c>
    </row>
    <row r="84" spans="1:57" s="1" customFormat="1" x14ac:dyDescent="0.2">
      <c r="A84" s="56">
        <v>79</v>
      </c>
      <c r="B84" s="54" t="s">
        <v>25</v>
      </c>
      <c r="C84" s="54" t="s">
        <v>8</v>
      </c>
      <c r="D84" s="42">
        <v>1295.5999999999999</v>
      </c>
      <c r="E84" s="40">
        <v>1267</v>
      </c>
      <c r="F84" s="42">
        <f>D84</f>
        <v>1295.5999999999999</v>
      </c>
      <c r="G84" s="40">
        <v>1283</v>
      </c>
      <c r="H84" s="42">
        <f>D84</f>
        <v>1295.5999999999999</v>
      </c>
      <c r="I84" s="40">
        <v>1329</v>
      </c>
      <c r="J84" s="53">
        <f>D84+F84+H84</f>
        <v>3886.7999999999997</v>
      </c>
      <c r="K84" s="52">
        <f>E84+G84+I84</f>
        <v>3879</v>
      </c>
      <c r="L84" s="51">
        <f>J84-K84</f>
        <v>7.7999999999997272</v>
      </c>
      <c r="M84" s="59">
        <v>1280</v>
      </c>
      <c r="N84" s="62">
        <v>1267</v>
      </c>
      <c r="O84" s="59">
        <v>1280</v>
      </c>
      <c r="P84" s="61">
        <v>34.630000000000003</v>
      </c>
      <c r="Q84" s="42">
        <f>O84+P84</f>
        <v>1314.63</v>
      </c>
      <c r="R84" s="41">
        <v>1309</v>
      </c>
      <c r="S84" s="59">
        <v>1280</v>
      </c>
      <c r="T84" s="41">
        <v>1283</v>
      </c>
      <c r="U84" s="47">
        <f>M84+Q84+S84</f>
        <v>3874.63</v>
      </c>
      <c r="V84" s="41">
        <f>N84+R84+T84</f>
        <v>3859</v>
      </c>
      <c r="W84" s="51">
        <f>U84-V84</f>
        <v>15.630000000000109</v>
      </c>
      <c r="X84" s="59">
        <v>1280</v>
      </c>
      <c r="Y84" s="60">
        <v>1257</v>
      </c>
      <c r="Z84" s="59">
        <v>1280</v>
      </c>
      <c r="AA84" s="61">
        <v>50.32</v>
      </c>
      <c r="AB84" s="42">
        <f>Z84+AA84</f>
        <v>1330.32</v>
      </c>
      <c r="AC84" s="60">
        <v>1296</v>
      </c>
      <c r="AD84" s="59">
        <v>1280</v>
      </c>
      <c r="AE84" s="41">
        <v>1304</v>
      </c>
      <c r="AF84" s="38">
        <f>X84+AB84+AD84</f>
        <v>3890.3199999999997</v>
      </c>
      <c r="AG84" s="38">
        <f>Y84+AC84+AE84</f>
        <v>3857</v>
      </c>
      <c r="AH84" s="39">
        <f>AF84-AG84</f>
        <v>33.319999999999709</v>
      </c>
      <c r="AI84" s="59">
        <v>1280</v>
      </c>
      <c r="AJ84" s="60">
        <v>1257</v>
      </c>
      <c r="AK84" s="41">
        <f>AI84-AJ84</f>
        <v>23</v>
      </c>
      <c r="AL84" s="59">
        <v>494.72</v>
      </c>
      <c r="AM84" s="59">
        <v>785.28</v>
      </c>
      <c r="AN84" s="59"/>
      <c r="AO84" s="42">
        <f>AL84+AM84+AN84</f>
        <v>1280</v>
      </c>
      <c r="AP84" s="60">
        <v>1257</v>
      </c>
      <c r="AQ84" s="41">
        <f>AO84-AP84</f>
        <v>23</v>
      </c>
      <c r="AR84" s="59">
        <v>494.72</v>
      </c>
      <c r="AS84" s="58">
        <v>659.76</v>
      </c>
      <c r="AT84" s="57">
        <v>0</v>
      </c>
      <c r="AU84" s="57">
        <v>21.79</v>
      </c>
      <c r="AV84" s="57"/>
      <c r="AW84" s="42">
        <f>AR84+AS84+AT84+AU84+AV84</f>
        <v>1176.27</v>
      </c>
      <c r="AX84" s="43">
        <v>79.599999999999994</v>
      </c>
      <c r="AY84" s="42"/>
      <c r="AZ84" s="42">
        <f>AW84+AX84+AY84</f>
        <v>1255.8699999999999</v>
      </c>
      <c r="BA84" s="41"/>
      <c r="BB84" s="38">
        <f>AJ84+AP84+AZ84</f>
        <v>3769.87</v>
      </c>
      <c r="BC84" s="40"/>
      <c r="BD84" s="39"/>
      <c r="BE84" s="38">
        <f>K84+V84+AG84+AP84+AJ84+AZ84</f>
        <v>15364.869999999999</v>
      </c>
    </row>
    <row r="85" spans="1:57" s="1" customFormat="1" x14ac:dyDescent="0.2">
      <c r="A85" s="64">
        <v>80</v>
      </c>
      <c r="B85" s="54" t="s">
        <v>24</v>
      </c>
      <c r="C85" s="54" t="s">
        <v>8</v>
      </c>
      <c r="D85" s="42">
        <v>1295.5999999999999</v>
      </c>
      <c r="E85" s="40">
        <v>1284</v>
      </c>
      <c r="F85" s="42">
        <f>D85</f>
        <v>1295.5999999999999</v>
      </c>
      <c r="G85" s="40">
        <v>1247</v>
      </c>
      <c r="H85" s="42">
        <f>D85</f>
        <v>1295.5999999999999</v>
      </c>
      <c r="I85" s="40">
        <v>1346</v>
      </c>
      <c r="J85" s="53">
        <f>D85+F85+H85</f>
        <v>3886.7999999999997</v>
      </c>
      <c r="K85" s="52">
        <f>E85+G85+I85</f>
        <v>3877</v>
      </c>
      <c r="L85" s="51">
        <f>J85-K85</f>
        <v>9.7999999999997272</v>
      </c>
      <c r="M85" s="59">
        <v>1280</v>
      </c>
      <c r="N85" s="62">
        <v>1229</v>
      </c>
      <c r="O85" s="59">
        <v>1280</v>
      </c>
      <c r="P85" s="61">
        <v>34.630000000000003</v>
      </c>
      <c r="Q85" s="42">
        <f>O85+P85</f>
        <v>1314.63</v>
      </c>
      <c r="R85" s="41">
        <v>1284</v>
      </c>
      <c r="S85" s="59">
        <v>1280</v>
      </c>
      <c r="T85" s="41">
        <v>1343</v>
      </c>
      <c r="U85" s="47">
        <f>M85+Q85+S85</f>
        <v>3874.63</v>
      </c>
      <c r="V85" s="41">
        <f>N85+R85+T85</f>
        <v>3856</v>
      </c>
      <c r="W85" s="51">
        <f>U85-V85</f>
        <v>18.630000000000109</v>
      </c>
      <c r="X85" s="59">
        <v>1280</v>
      </c>
      <c r="Y85" s="60">
        <v>1233</v>
      </c>
      <c r="Z85" s="59">
        <v>1280</v>
      </c>
      <c r="AA85" s="61">
        <v>50.32</v>
      </c>
      <c r="AB85" s="42">
        <f>Z85+AA85</f>
        <v>1330.32</v>
      </c>
      <c r="AC85" s="60">
        <v>1323</v>
      </c>
      <c r="AD85" s="59">
        <v>1280</v>
      </c>
      <c r="AE85" s="41">
        <v>1229</v>
      </c>
      <c r="AF85" s="38">
        <f>X85+AB85+AD85</f>
        <v>3890.3199999999997</v>
      </c>
      <c r="AG85" s="38">
        <f>Y85+AC85+AE85</f>
        <v>3785</v>
      </c>
      <c r="AH85" s="39">
        <f>AF85-AG85</f>
        <v>105.31999999999971</v>
      </c>
      <c r="AI85" s="59">
        <v>1280</v>
      </c>
      <c r="AJ85" s="60">
        <v>1229</v>
      </c>
      <c r="AK85" s="41">
        <f>AI85-AJ85</f>
        <v>51</v>
      </c>
      <c r="AL85" s="59">
        <v>494.72</v>
      </c>
      <c r="AM85" s="59">
        <v>785.28</v>
      </c>
      <c r="AN85" s="59"/>
      <c r="AO85" s="42">
        <f>AL85+AM85+AN85</f>
        <v>1280</v>
      </c>
      <c r="AP85" s="60">
        <v>1261</v>
      </c>
      <c r="AQ85" s="47">
        <f>AO85-AP85</f>
        <v>19</v>
      </c>
      <c r="AR85" s="59">
        <v>494.72</v>
      </c>
      <c r="AS85" s="58">
        <v>659.76</v>
      </c>
      <c r="AT85" s="57">
        <v>0</v>
      </c>
      <c r="AU85" s="57">
        <v>21.79</v>
      </c>
      <c r="AV85" s="57"/>
      <c r="AW85" s="42">
        <f>AR85+AS85+AT85+AU85+AV85</f>
        <v>1176.27</v>
      </c>
      <c r="AX85" s="43">
        <v>79.599999999999994</v>
      </c>
      <c r="AY85" s="42">
        <v>36.049999999999997</v>
      </c>
      <c r="AZ85" s="42">
        <f>AW85+AX85+AY85</f>
        <v>1291.9199999999998</v>
      </c>
      <c r="BA85" s="41"/>
      <c r="BB85" s="38">
        <f>AJ85+AP85+AZ85</f>
        <v>3781.92</v>
      </c>
      <c r="BC85" s="40"/>
      <c r="BD85" s="39"/>
      <c r="BE85" s="38">
        <f>K85+V85+AG85+AP85+AJ85+AZ85</f>
        <v>15299.92</v>
      </c>
    </row>
    <row r="86" spans="1:57" s="1" customFormat="1" x14ac:dyDescent="0.2">
      <c r="A86" s="56">
        <v>81</v>
      </c>
      <c r="B86" s="54" t="s">
        <v>23</v>
      </c>
      <c r="C86" s="54" t="s">
        <v>20</v>
      </c>
      <c r="D86" s="42">
        <v>1943.39</v>
      </c>
      <c r="E86" s="40">
        <v>1872</v>
      </c>
      <c r="F86" s="42">
        <f>D86</f>
        <v>1943.39</v>
      </c>
      <c r="G86" s="40">
        <v>1927</v>
      </c>
      <c r="H86" s="42">
        <f>D86</f>
        <v>1943.39</v>
      </c>
      <c r="I86" s="40">
        <v>1985</v>
      </c>
      <c r="J86" s="53">
        <f>D86+F86+H86</f>
        <v>5830.17</v>
      </c>
      <c r="K86" s="52">
        <f>E86+G86+I86</f>
        <v>5784</v>
      </c>
      <c r="L86" s="39">
        <f>J86-K86</f>
        <v>46.170000000000073</v>
      </c>
      <c r="M86" s="59">
        <v>1920</v>
      </c>
      <c r="N86" s="62">
        <v>1872</v>
      </c>
      <c r="O86" s="59">
        <v>1920</v>
      </c>
      <c r="P86" s="61"/>
      <c r="Q86" s="42">
        <f>O86+P86</f>
        <v>1920</v>
      </c>
      <c r="R86" s="41">
        <v>1849.8</v>
      </c>
      <c r="S86" s="59">
        <v>1920</v>
      </c>
      <c r="T86" s="41">
        <v>2010.6</v>
      </c>
      <c r="U86" s="47">
        <f>M86+Q86+S86</f>
        <v>5760</v>
      </c>
      <c r="V86" s="41">
        <f>N86+R86+T86</f>
        <v>5732.4</v>
      </c>
      <c r="W86" s="39">
        <f>U86-V86</f>
        <v>27.600000000000364</v>
      </c>
      <c r="X86" s="59">
        <v>1920</v>
      </c>
      <c r="Y86" s="60">
        <v>1872</v>
      </c>
      <c r="Z86" s="59">
        <v>1920</v>
      </c>
      <c r="AA86" s="61"/>
      <c r="AB86" s="42">
        <f>Z86+AA86</f>
        <v>1920</v>
      </c>
      <c r="AC86" s="60">
        <v>1913</v>
      </c>
      <c r="AD86" s="59">
        <v>1920</v>
      </c>
      <c r="AE86" s="41">
        <v>1966</v>
      </c>
      <c r="AF86" s="38">
        <f>X86+AB86+AD86</f>
        <v>5760</v>
      </c>
      <c r="AG86" s="38">
        <f>Y86+AC86+AE86</f>
        <v>5751</v>
      </c>
      <c r="AH86" s="51">
        <f>AF86-AG86</f>
        <v>9</v>
      </c>
      <c r="AI86" s="59">
        <v>1920</v>
      </c>
      <c r="AJ86" s="60">
        <v>1890.8</v>
      </c>
      <c r="AK86" s="41">
        <f>AI86-AJ86</f>
        <v>29.200000000000045</v>
      </c>
      <c r="AL86" s="59">
        <v>742.08</v>
      </c>
      <c r="AM86" s="59">
        <v>1177.92</v>
      </c>
      <c r="AN86" s="59"/>
      <c r="AO86" s="42">
        <f>AL86+AM86+AN86</f>
        <v>1920</v>
      </c>
      <c r="AP86" s="60">
        <v>1900.6</v>
      </c>
      <c r="AQ86" s="47">
        <f>AO86-AP86</f>
        <v>19.400000000000091</v>
      </c>
      <c r="AR86" s="59">
        <v>742.08</v>
      </c>
      <c r="AS86" s="58">
        <v>989.64</v>
      </c>
      <c r="AT86" s="57">
        <v>41.29</v>
      </c>
      <c r="AU86" s="57">
        <v>32.68</v>
      </c>
      <c r="AV86" s="57"/>
      <c r="AW86" s="42">
        <f>AR86+AS86+AT86+AU86+AV86</f>
        <v>1805.69</v>
      </c>
      <c r="AX86" s="43">
        <v>119.4</v>
      </c>
      <c r="AY86" s="42">
        <v>54.08</v>
      </c>
      <c r="AZ86" s="42">
        <f>AW86+AX86+AY86</f>
        <v>1979.17</v>
      </c>
      <c r="BA86" s="41"/>
      <c r="BB86" s="38">
        <f>AJ86+AP86+AZ86</f>
        <v>5770.57</v>
      </c>
      <c r="BC86" s="40"/>
      <c r="BD86" s="39"/>
      <c r="BE86" s="38">
        <f>K86+V86+AG86+AP86+AJ86+AZ86</f>
        <v>23037.97</v>
      </c>
    </row>
    <row r="87" spans="1:57" s="1" customFormat="1" x14ac:dyDescent="0.2">
      <c r="A87" s="64">
        <v>82</v>
      </c>
      <c r="B87" s="54" t="s">
        <v>22</v>
      </c>
      <c r="C87" s="54" t="s">
        <v>20</v>
      </c>
      <c r="D87" s="42">
        <v>1943.39</v>
      </c>
      <c r="E87" s="40">
        <v>1936</v>
      </c>
      <c r="F87" s="42">
        <f>D87</f>
        <v>1943.39</v>
      </c>
      <c r="G87" s="40">
        <v>1942</v>
      </c>
      <c r="H87" s="42">
        <f>D87</f>
        <v>1943.39</v>
      </c>
      <c r="I87" s="40">
        <v>1933</v>
      </c>
      <c r="J87" s="53">
        <f>D87+F87+H87</f>
        <v>5830.17</v>
      </c>
      <c r="K87" s="52">
        <f>E87+G87+I87</f>
        <v>5811</v>
      </c>
      <c r="L87" s="51">
        <f>J87-K87</f>
        <v>19.170000000000073</v>
      </c>
      <c r="M87" s="59">
        <v>1920</v>
      </c>
      <c r="N87" s="62">
        <v>1907</v>
      </c>
      <c r="O87" s="59">
        <v>1920</v>
      </c>
      <c r="P87" s="61">
        <v>51.96</v>
      </c>
      <c r="Q87" s="42">
        <f>O87+P87+0.04</f>
        <v>1972</v>
      </c>
      <c r="R87" s="41">
        <v>1972</v>
      </c>
      <c r="S87" s="59">
        <f>1920-0.04</f>
        <v>1919.96</v>
      </c>
      <c r="T87" s="41">
        <v>1926</v>
      </c>
      <c r="U87" s="47">
        <f>M87+Q87+S87</f>
        <v>5811.96</v>
      </c>
      <c r="V87" s="41">
        <f>N87+R87+T87</f>
        <v>5805</v>
      </c>
      <c r="W87" s="51">
        <f>U87-V87</f>
        <v>6.9600000000000364</v>
      </c>
      <c r="X87" s="59">
        <f>1920+52</f>
        <v>1972</v>
      </c>
      <c r="Y87" s="60">
        <v>1972</v>
      </c>
      <c r="Z87" s="59">
        <v>1920</v>
      </c>
      <c r="AA87" s="61">
        <v>75.48</v>
      </c>
      <c r="AB87" s="42">
        <f>Z87+AA87-52+17.52</f>
        <v>1961</v>
      </c>
      <c r="AC87" s="60">
        <v>1961</v>
      </c>
      <c r="AD87" s="59">
        <f>1920-17.52</f>
        <v>1902.48</v>
      </c>
      <c r="AE87" s="41">
        <v>1888</v>
      </c>
      <c r="AF87" s="38">
        <f>X87+AB87+AD87</f>
        <v>5835.48</v>
      </c>
      <c r="AG87" s="38">
        <f>Y87+AC87+AE87</f>
        <v>5821</v>
      </c>
      <c r="AH87" s="51">
        <f>AF87-AG87</f>
        <v>14.479999999999563</v>
      </c>
      <c r="AI87" s="59">
        <v>1920</v>
      </c>
      <c r="AJ87" s="60">
        <v>1915</v>
      </c>
      <c r="AK87" s="47">
        <f>AI87-AJ87</f>
        <v>5</v>
      </c>
      <c r="AL87" s="59">
        <v>742.08</v>
      </c>
      <c r="AM87" s="59">
        <v>1177.92</v>
      </c>
      <c r="AN87" s="59"/>
      <c r="AO87" s="42">
        <f>AL87+AM87+AN87</f>
        <v>1920</v>
      </c>
      <c r="AP87" s="60">
        <v>1910</v>
      </c>
      <c r="AQ87" s="47">
        <f>AO87-AP87</f>
        <v>10</v>
      </c>
      <c r="AR87" s="59">
        <v>742.08</v>
      </c>
      <c r="AS87" s="58">
        <v>989.64</v>
      </c>
      <c r="AT87" s="57">
        <v>41.29</v>
      </c>
      <c r="AU87" s="57">
        <v>32.68</v>
      </c>
      <c r="AV87" s="57">
        <v>99.99</v>
      </c>
      <c r="AW87" s="42">
        <f>AR87+AS87+AT87+AU87+AV87</f>
        <v>1905.68</v>
      </c>
      <c r="AX87" s="43">
        <v>119.4</v>
      </c>
      <c r="AY87" s="42">
        <v>54.08</v>
      </c>
      <c r="AZ87" s="42">
        <f>AW87+AX87+AY87</f>
        <v>2079.1600000000003</v>
      </c>
      <c r="BA87" s="41"/>
      <c r="BB87" s="38">
        <f>AJ87+AP87+AZ87</f>
        <v>5904.16</v>
      </c>
      <c r="BC87" s="40"/>
      <c r="BD87" s="39"/>
      <c r="BE87" s="38">
        <f>K87+V87+AG87+AP87+AJ87+AZ87</f>
        <v>23341.16</v>
      </c>
    </row>
    <row r="88" spans="1:57" s="1" customFormat="1" x14ac:dyDescent="0.2">
      <c r="A88" s="56">
        <v>83</v>
      </c>
      <c r="B88" s="54" t="s">
        <v>21</v>
      </c>
      <c r="C88" s="54" t="s">
        <v>20</v>
      </c>
      <c r="D88" s="42"/>
      <c r="E88" s="40"/>
      <c r="F88" s="42"/>
      <c r="G88" s="40"/>
      <c r="H88" s="42"/>
      <c r="I88" s="40"/>
      <c r="J88" s="53"/>
      <c r="K88" s="52"/>
      <c r="L88" s="39"/>
      <c r="M88" s="59">
        <f>1920+54</f>
        <v>1974</v>
      </c>
      <c r="N88" s="62">
        <v>1974</v>
      </c>
      <c r="O88" s="59">
        <v>1920</v>
      </c>
      <c r="P88" s="61"/>
      <c r="Q88" s="42">
        <f>O88+P88-54</f>
        <v>1866</v>
      </c>
      <c r="R88" s="41">
        <v>1866</v>
      </c>
      <c r="S88" s="59">
        <v>1920</v>
      </c>
      <c r="T88" s="41">
        <v>1907</v>
      </c>
      <c r="U88" s="47">
        <f>M88+Q88+S88</f>
        <v>5760</v>
      </c>
      <c r="V88" s="41">
        <f>N88+R88+T88</f>
        <v>5747</v>
      </c>
      <c r="W88" s="51">
        <f>U88-V88</f>
        <v>13</v>
      </c>
      <c r="X88" s="59">
        <v>1920</v>
      </c>
      <c r="Y88" s="60">
        <v>1920</v>
      </c>
      <c r="Z88" s="59">
        <v>1920</v>
      </c>
      <c r="AA88" s="61">
        <v>75.48</v>
      </c>
      <c r="AB88" s="42">
        <f>Z88+AA88</f>
        <v>1995.48</v>
      </c>
      <c r="AC88" s="60">
        <v>1806</v>
      </c>
      <c r="AD88" s="59">
        <v>1920</v>
      </c>
      <c r="AE88" s="41">
        <v>2088</v>
      </c>
      <c r="AF88" s="38">
        <f>X88+AB88+AD88</f>
        <v>5835.48</v>
      </c>
      <c r="AG88" s="38">
        <f>Y88+AC88+AE88</f>
        <v>5814</v>
      </c>
      <c r="AH88" s="39">
        <f>AF88-AG88</f>
        <v>21.479999999999563</v>
      </c>
      <c r="AI88" s="59">
        <v>1920</v>
      </c>
      <c r="AJ88" s="60">
        <v>1731</v>
      </c>
      <c r="AK88" s="41">
        <f>AI88-AJ88</f>
        <v>189</v>
      </c>
      <c r="AL88" s="59">
        <v>742.08</v>
      </c>
      <c r="AM88" s="59">
        <v>1177.92</v>
      </c>
      <c r="AN88" s="59"/>
      <c r="AO88" s="42">
        <f>AL88+AM88+AN88</f>
        <v>1920</v>
      </c>
      <c r="AP88" s="60">
        <v>1920</v>
      </c>
      <c r="AQ88" s="47">
        <f>AO88-AP88</f>
        <v>0</v>
      </c>
      <c r="AR88" s="59">
        <v>742.08</v>
      </c>
      <c r="AS88" s="58">
        <v>989.64</v>
      </c>
      <c r="AT88" s="57">
        <v>0</v>
      </c>
      <c r="AU88" s="57">
        <v>32.68</v>
      </c>
      <c r="AV88" s="57"/>
      <c r="AW88" s="42">
        <f>AR88+AS88+AT88+AU88+AV88</f>
        <v>1764.4</v>
      </c>
      <c r="AX88" s="43">
        <v>119.4</v>
      </c>
      <c r="AY88" s="42">
        <v>54.08</v>
      </c>
      <c r="AZ88" s="42">
        <f>AW88+AX88+AY88</f>
        <v>1937.88</v>
      </c>
      <c r="BA88" s="41"/>
      <c r="BB88" s="38">
        <f>AJ88+AP88+AZ88</f>
        <v>5588.88</v>
      </c>
      <c r="BC88" s="40"/>
      <c r="BD88" s="39"/>
      <c r="BE88" s="38">
        <f>K88+V88+AG88+AP88+AJ88+AZ88</f>
        <v>17149.88</v>
      </c>
    </row>
    <row r="89" spans="1:57" s="1" customFormat="1" x14ac:dyDescent="0.2">
      <c r="A89" s="64">
        <v>84</v>
      </c>
      <c r="B89" s="54" t="s">
        <v>19</v>
      </c>
      <c r="C89" s="54" t="s">
        <v>8</v>
      </c>
      <c r="D89" s="42"/>
      <c r="E89" s="40"/>
      <c r="F89" s="42"/>
      <c r="G89" s="40"/>
      <c r="H89" s="42"/>
      <c r="I89" s="40"/>
      <c r="J89" s="53"/>
      <c r="K89" s="52"/>
      <c r="L89" s="39"/>
      <c r="M89" s="59"/>
      <c r="N89" s="62"/>
      <c r="O89" s="59"/>
      <c r="P89" s="61"/>
      <c r="Q89" s="42"/>
      <c r="R89" s="41"/>
      <c r="S89" s="59"/>
      <c r="T89" s="41"/>
      <c r="U89" s="47"/>
      <c r="V89" s="41"/>
      <c r="W89" s="51"/>
      <c r="X89" s="59"/>
      <c r="Y89" s="60"/>
      <c r="Z89" s="59"/>
      <c r="AA89" s="61"/>
      <c r="AB89" s="42">
        <v>0</v>
      </c>
      <c r="AC89" s="60">
        <v>0</v>
      </c>
      <c r="AD89" s="59"/>
      <c r="AE89" s="41"/>
      <c r="AF89" s="38"/>
      <c r="AG89" s="38"/>
      <c r="AH89" s="39"/>
      <c r="AI89" s="59">
        <v>1280</v>
      </c>
      <c r="AJ89" s="60">
        <v>725</v>
      </c>
      <c r="AK89" s="41">
        <f>AI89-AJ89</f>
        <v>555</v>
      </c>
      <c r="AL89" s="59">
        <v>494.72</v>
      </c>
      <c r="AM89" s="59">
        <v>785.28</v>
      </c>
      <c r="AN89" s="59"/>
      <c r="AO89" s="42">
        <f>AL89+AM89+AN89</f>
        <v>1280</v>
      </c>
      <c r="AP89" s="60">
        <v>1238</v>
      </c>
      <c r="AQ89" s="41">
        <f>AO89-AP89</f>
        <v>42</v>
      </c>
      <c r="AR89" s="59">
        <v>494.72</v>
      </c>
      <c r="AS89" s="58">
        <v>659.76</v>
      </c>
      <c r="AT89" s="57">
        <v>0</v>
      </c>
      <c r="AU89" s="57">
        <v>21.79</v>
      </c>
      <c r="AV89" s="57"/>
      <c r="AW89" s="42">
        <f>AR89+AS89+AT89+AU89+AV89</f>
        <v>1176.27</v>
      </c>
      <c r="AX89" s="43">
        <v>79.599999999999994</v>
      </c>
      <c r="AY89" s="42"/>
      <c r="AZ89" s="42">
        <f>AW89+AX89+AY89</f>
        <v>1255.8699999999999</v>
      </c>
      <c r="BA89" s="41"/>
      <c r="BB89" s="38">
        <f>AJ89+AP89+AZ89</f>
        <v>3218.87</v>
      </c>
      <c r="BC89" s="40"/>
      <c r="BD89" s="39"/>
      <c r="BE89" s="38">
        <f>K89+V89+AG89+AP89+AJ89+AZ89</f>
        <v>3218.87</v>
      </c>
    </row>
    <row r="90" spans="1:57" s="1" customFormat="1" x14ac:dyDescent="0.2">
      <c r="A90" s="56">
        <v>85</v>
      </c>
      <c r="B90" s="65" t="s">
        <v>18</v>
      </c>
      <c r="C90" s="65" t="s">
        <v>8</v>
      </c>
      <c r="D90" s="42">
        <v>1295.5999999999999</v>
      </c>
      <c r="E90" s="40">
        <v>1267.8</v>
      </c>
      <c r="F90" s="42">
        <f>D90</f>
        <v>1295.5999999999999</v>
      </c>
      <c r="G90" s="40">
        <v>1169.4000000000001</v>
      </c>
      <c r="H90" s="42">
        <f>D90</f>
        <v>1295.5999999999999</v>
      </c>
      <c r="I90" s="40">
        <v>1420.8</v>
      </c>
      <c r="J90" s="53">
        <f>D90+F90+H90</f>
        <v>3886.7999999999997</v>
      </c>
      <c r="K90" s="52">
        <f>E90+G90+I90</f>
        <v>3858</v>
      </c>
      <c r="L90" s="39">
        <f>J90-K90</f>
        <v>28.799999999999727</v>
      </c>
      <c r="M90" s="59">
        <v>1280</v>
      </c>
      <c r="N90" s="62">
        <v>1206</v>
      </c>
      <c r="O90" s="59">
        <v>1280</v>
      </c>
      <c r="P90" s="61"/>
      <c r="Q90" s="42">
        <f>O90+P90</f>
        <v>1280</v>
      </c>
      <c r="R90" s="41">
        <v>1146</v>
      </c>
      <c r="S90" s="59">
        <v>1280</v>
      </c>
      <c r="T90" s="41">
        <v>1434</v>
      </c>
      <c r="U90" s="47">
        <f>M90+Q90+S90</f>
        <v>3840</v>
      </c>
      <c r="V90" s="41">
        <f>N90+R90+T90</f>
        <v>3786</v>
      </c>
      <c r="W90" s="39">
        <f>U90-V90</f>
        <v>54</v>
      </c>
      <c r="X90" s="59">
        <v>1280</v>
      </c>
      <c r="Y90" s="60">
        <v>1230</v>
      </c>
      <c r="Z90" s="59">
        <v>1280</v>
      </c>
      <c r="AA90" s="61"/>
      <c r="AB90" s="42">
        <f>Z90+AA90</f>
        <v>1280</v>
      </c>
      <c r="AC90" s="60">
        <v>1188</v>
      </c>
      <c r="AD90" s="59">
        <v>1280</v>
      </c>
      <c r="AE90" s="41">
        <v>1252.8</v>
      </c>
      <c r="AF90" s="38">
        <f>X90+AB90+AD90</f>
        <v>3840</v>
      </c>
      <c r="AG90" s="38">
        <f>Y90+AC90+AE90</f>
        <v>3670.8</v>
      </c>
      <c r="AH90" s="39">
        <f>AF90-AG90</f>
        <v>169.19999999999982</v>
      </c>
      <c r="AI90" s="59">
        <v>1280</v>
      </c>
      <c r="AJ90" s="60">
        <v>1230</v>
      </c>
      <c r="AK90" s="41">
        <f>AI90-AJ90</f>
        <v>50</v>
      </c>
      <c r="AL90" s="59">
        <v>494.72</v>
      </c>
      <c r="AM90" s="59">
        <v>785.28</v>
      </c>
      <c r="AN90" s="59"/>
      <c r="AO90" s="42">
        <f>AL90+AM90+AN90</f>
        <v>1280</v>
      </c>
      <c r="AP90" s="60">
        <v>1188</v>
      </c>
      <c r="AQ90" s="41">
        <f>AO90-AP90</f>
        <v>92</v>
      </c>
      <c r="AR90" s="59">
        <v>494.72</v>
      </c>
      <c r="AS90" s="58">
        <v>659.76</v>
      </c>
      <c r="AT90" s="57">
        <v>0</v>
      </c>
      <c r="AU90" s="57">
        <v>21.79</v>
      </c>
      <c r="AV90" s="57"/>
      <c r="AW90" s="42">
        <f>AR90+AS90+AT90+AU90+AV90</f>
        <v>1176.27</v>
      </c>
      <c r="AX90" s="43">
        <v>79.599999999999994</v>
      </c>
      <c r="AY90" s="42"/>
      <c r="AZ90" s="42">
        <f>AW90+AX90+AY90</f>
        <v>1255.8699999999999</v>
      </c>
      <c r="BA90" s="41"/>
      <c r="BB90" s="38">
        <f>AJ90+AP90+AZ90</f>
        <v>3673.87</v>
      </c>
      <c r="BC90" s="40"/>
      <c r="BD90" s="39"/>
      <c r="BE90" s="38">
        <f>K90+V90+AG90+AP90+AJ90+AZ90</f>
        <v>14988.669999999998</v>
      </c>
    </row>
    <row r="91" spans="1:57" s="1" customFormat="1" x14ac:dyDescent="0.2">
      <c r="A91" s="64">
        <v>86</v>
      </c>
      <c r="B91" s="67" t="s">
        <v>17</v>
      </c>
      <c r="C91" s="67" t="s">
        <v>8</v>
      </c>
      <c r="D91" s="42">
        <v>1943.4</v>
      </c>
      <c r="E91" s="40">
        <v>1931.2</v>
      </c>
      <c r="F91" s="42">
        <f>D91</f>
        <v>1943.4</v>
      </c>
      <c r="G91" s="40">
        <v>1913.6</v>
      </c>
      <c r="H91" s="42">
        <f>D91</f>
        <v>1943.4</v>
      </c>
      <c r="I91" s="40">
        <v>1973.4</v>
      </c>
      <c r="J91" s="53">
        <f>D91+F91+H91</f>
        <v>5830.2000000000007</v>
      </c>
      <c r="K91" s="52">
        <f>E91+G91+I91</f>
        <v>5818.2000000000007</v>
      </c>
      <c r="L91" s="51">
        <f>J91-K91</f>
        <v>12</v>
      </c>
      <c r="M91" s="59">
        <v>1920</v>
      </c>
      <c r="N91" s="62">
        <v>1916</v>
      </c>
      <c r="O91" s="59">
        <v>1920</v>
      </c>
      <c r="P91" s="61">
        <v>51.95</v>
      </c>
      <c r="Q91" s="42">
        <f>O91+P91</f>
        <v>1971.95</v>
      </c>
      <c r="R91" s="41">
        <v>1343.8</v>
      </c>
      <c r="S91" s="59">
        <v>1920</v>
      </c>
      <c r="T91" s="41">
        <v>2422</v>
      </c>
      <c r="U91" s="47">
        <f>M91+Q91+S91</f>
        <v>5811.95</v>
      </c>
      <c r="V91" s="41">
        <f>N91+R91+T91</f>
        <v>5681.8</v>
      </c>
      <c r="W91" s="39">
        <f>U91-V91</f>
        <v>130.14999999999964</v>
      </c>
      <c r="X91" s="59">
        <f>1920+10.4</f>
        <v>1930.4</v>
      </c>
      <c r="Y91" s="60">
        <v>1930.4</v>
      </c>
      <c r="Z91" s="59">
        <v>1920</v>
      </c>
      <c r="AA91" s="61"/>
      <c r="AB91" s="42">
        <f>Z91+AA91-10.4</f>
        <v>1909.6</v>
      </c>
      <c r="AC91" s="60">
        <v>1660.8</v>
      </c>
      <c r="AD91" s="59">
        <v>1920</v>
      </c>
      <c r="AE91" s="41">
        <v>2155.6</v>
      </c>
      <c r="AF91" s="38">
        <f>X91+AB91+AD91</f>
        <v>5760</v>
      </c>
      <c r="AG91" s="38">
        <f>Y91+AC91+AE91</f>
        <v>5746.7999999999993</v>
      </c>
      <c r="AH91" s="51">
        <f>AF91-AG91</f>
        <v>13.200000000000728</v>
      </c>
      <c r="AI91" s="59">
        <v>1920</v>
      </c>
      <c r="AJ91" s="60">
        <v>1904.8</v>
      </c>
      <c r="AK91" s="47">
        <f>AI91-AJ91</f>
        <v>15.200000000000045</v>
      </c>
      <c r="AL91" s="59">
        <v>742.08</v>
      </c>
      <c r="AM91" s="59">
        <v>1177.92</v>
      </c>
      <c r="AN91" s="59"/>
      <c r="AO91" s="42">
        <f>AL91+AM91+AN91</f>
        <v>1920</v>
      </c>
      <c r="AP91" s="60">
        <v>1902.4</v>
      </c>
      <c r="AQ91" s="47">
        <f>AO91-AP91</f>
        <v>17.599999999999909</v>
      </c>
      <c r="AR91" s="59">
        <v>742.08</v>
      </c>
      <c r="AS91" s="58">
        <v>989.64</v>
      </c>
      <c r="AT91" s="57">
        <v>41.3</v>
      </c>
      <c r="AU91" s="57">
        <v>32.69</v>
      </c>
      <c r="AV91" s="57">
        <v>99.98</v>
      </c>
      <c r="AW91" s="42">
        <f>AR91+AS91+AT91+AU91+AV91</f>
        <v>1905.69</v>
      </c>
      <c r="AX91" s="43">
        <v>119.4</v>
      </c>
      <c r="AY91" s="42">
        <v>54.08</v>
      </c>
      <c r="AZ91" s="42">
        <f>AW91+AX91+AY91</f>
        <v>2079.17</v>
      </c>
      <c r="BA91" s="41"/>
      <c r="BB91" s="38">
        <f>AJ91+AP91+AZ91</f>
        <v>5886.37</v>
      </c>
      <c r="BC91" s="40"/>
      <c r="BD91" s="39"/>
      <c r="BE91" s="38">
        <f>K91+V91+AG91+AP91+AJ91+AZ91</f>
        <v>23133.17</v>
      </c>
    </row>
    <row r="92" spans="1:57" s="1" customFormat="1" x14ac:dyDescent="0.2">
      <c r="A92" s="56">
        <v>87</v>
      </c>
      <c r="B92" s="66" t="s">
        <v>16</v>
      </c>
      <c r="C92" s="66" t="s">
        <v>8</v>
      </c>
      <c r="D92" s="42">
        <v>1943.4</v>
      </c>
      <c r="E92" s="40">
        <v>1930</v>
      </c>
      <c r="F92" s="42">
        <f>D92</f>
        <v>1943.4</v>
      </c>
      <c r="G92" s="40">
        <v>1923</v>
      </c>
      <c r="H92" s="42">
        <f>D92</f>
        <v>1943.4</v>
      </c>
      <c r="I92" s="40">
        <v>1925</v>
      </c>
      <c r="J92" s="53">
        <f>D92+F92+H92</f>
        <v>5830.2000000000007</v>
      </c>
      <c r="K92" s="52">
        <f>E92+G92+I92</f>
        <v>5778</v>
      </c>
      <c r="L92" s="39">
        <f>J92-K92</f>
        <v>52.200000000000728</v>
      </c>
      <c r="M92" s="59">
        <v>1920</v>
      </c>
      <c r="N92" s="62">
        <v>1913</v>
      </c>
      <c r="O92" s="59">
        <v>1920</v>
      </c>
      <c r="P92" s="61"/>
      <c r="Q92" s="42">
        <f>O92+P92</f>
        <v>1920</v>
      </c>
      <c r="R92" s="41">
        <v>1920</v>
      </c>
      <c r="S92" s="59">
        <v>1920</v>
      </c>
      <c r="T92" s="41">
        <v>1913</v>
      </c>
      <c r="U92" s="47">
        <f>M92+Q92+S92</f>
        <v>5760</v>
      </c>
      <c r="V92" s="41">
        <f>N92+R92+T92</f>
        <v>5746</v>
      </c>
      <c r="W92" s="51">
        <f>U92-V92</f>
        <v>14</v>
      </c>
      <c r="X92" s="59">
        <v>1920</v>
      </c>
      <c r="Y92" s="60">
        <v>1920</v>
      </c>
      <c r="Z92" s="59">
        <v>1920</v>
      </c>
      <c r="AA92" s="61">
        <v>75.48</v>
      </c>
      <c r="AB92" s="42">
        <f>Z92+AA92</f>
        <v>1995.48</v>
      </c>
      <c r="AC92" s="60">
        <v>1977</v>
      </c>
      <c r="AD92" s="59">
        <v>1920</v>
      </c>
      <c r="AE92" s="41">
        <v>1938</v>
      </c>
      <c r="AF92" s="38">
        <f>X92+AB92+AD92</f>
        <v>5835.48</v>
      </c>
      <c r="AG92" s="38">
        <f>Y92+AC92+AE92</f>
        <v>5835</v>
      </c>
      <c r="AH92" s="51">
        <f>AF92-AG92</f>
        <v>0.47999999999956344</v>
      </c>
      <c r="AI92" s="59">
        <v>1920</v>
      </c>
      <c r="AJ92" s="60">
        <v>1919.4</v>
      </c>
      <c r="AK92" s="47">
        <f>AI92-AJ92</f>
        <v>0.59999999999990905</v>
      </c>
      <c r="AL92" s="59">
        <v>742.08</v>
      </c>
      <c r="AM92" s="59">
        <v>1177.92</v>
      </c>
      <c r="AN92" s="59"/>
      <c r="AO92" s="42">
        <f>AL92+AM92+AN92</f>
        <v>1920</v>
      </c>
      <c r="AP92" s="60">
        <v>1914</v>
      </c>
      <c r="AQ92" s="47">
        <f>AO92-AP92</f>
        <v>6</v>
      </c>
      <c r="AR92" s="59">
        <v>742.08</v>
      </c>
      <c r="AS92" s="58">
        <v>989.64</v>
      </c>
      <c r="AT92" s="57">
        <v>41.3</v>
      </c>
      <c r="AU92" s="57">
        <v>32.69</v>
      </c>
      <c r="AV92" s="57">
        <v>99.98</v>
      </c>
      <c r="AW92" s="42">
        <f>AR92+AS92+AT92+AU92+AV92</f>
        <v>1905.69</v>
      </c>
      <c r="AX92" s="43">
        <v>119.4</v>
      </c>
      <c r="AY92" s="42">
        <v>54.08</v>
      </c>
      <c r="AZ92" s="42">
        <f>AW92+AX92+AY92</f>
        <v>2079.17</v>
      </c>
      <c r="BA92" s="41"/>
      <c r="BB92" s="38">
        <f>AJ92+AP92+AZ92</f>
        <v>5912.57</v>
      </c>
      <c r="BC92" s="40"/>
      <c r="BD92" s="39"/>
      <c r="BE92" s="38">
        <f>K92+V92+AG92+AP92+AJ92+AZ92</f>
        <v>23271.57</v>
      </c>
    </row>
    <row r="93" spans="1:57" s="1" customFormat="1" x14ac:dyDescent="0.2">
      <c r="A93" s="64">
        <v>88</v>
      </c>
      <c r="B93" s="54" t="s">
        <v>15</v>
      </c>
      <c r="C93" s="54" t="s">
        <v>11</v>
      </c>
      <c r="D93" s="42">
        <v>1619.49</v>
      </c>
      <c r="E93" s="40">
        <v>1601</v>
      </c>
      <c r="F93" s="42">
        <f>D93</f>
        <v>1619.49</v>
      </c>
      <c r="G93" s="40">
        <v>1617</v>
      </c>
      <c r="H93" s="42">
        <f>D93</f>
        <v>1619.49</v>
      </c>
      <c r="I93" s="40">
        <v>1639</v>
      </c>
      <c r="J93" s="53">
        <f>D93+F93+H93</f>
        <v>4858.47</v>
      </c>
      <c r="K93" s="52">
        <f>E93+G93+I93</f>
        <v>4857</v>
      </c>
      <c r="L93" s="51">
        <f>J93-K93</f>
        <v>1.4700000000002547</v>
      </c>
      <c r="M93" s="59">
        <v>1600</v>
      </c>
      <c r="N93" s="62">
        <v>1584</v>
      </c>
      <c r="O93" s="59">
        <v>1600</v>
      </c>
      <c r="P93" s="61">
        <v>43.3</v>
      </c>
      <c r="Q93" s="42">
        <f>O93+P93</f>
        <v>1643.3</v>
      </c>
      <c r="R93" s="41">
        <v>1600</v>
      </c>
      <c r="S93" s="59">
        <v>1600</v>
      </c>
      <c r="T93" s="41">
        <v>1642</v>
      </c>
      <c r="U93" s="47">
        <f>M93+Q93+S93</f>
        <v>4843.3</v>
      </c>
      <c r="V93" s="41">
        <f>N93+R93+T93</f>
        <v>4826</v>
      </c>
      <c r="W93" s="51">
        <f>U93-V93</f>
        <v>17.300000000000182</v>
      </c>
      <c r="X93" s="59">
        <v>1600</v>
      </c>
      <c r="Y93" s="60">
        <v>1597</v>
      </c>
      <c r="Z93" s="59">
        <v>1600</v>
      </c>
      <c r="AA93" s="61">
        <v>62.9</v>
      </c>
      <c r="AB93" s="42">
        <f>Z93+AA93</f>
        <v>1662.9</v>
      </c>
      <c r="AC93" s="60">
        <v>1660</v>
      </c>
      <c r="AD93" s="59">
        <v>1600</v>
      </c>
      <c r="AE93" s="41">
        <v>1589.2</v>
      </c>
      <c r="AF93" s="38">
        <f>X93+AB93+AD93</f>
        <v>4862.8999999999996</v>
      </c>
      <c r="AG93" s="38">
        <f>Y93+AC93+AE93</f>
        <v>4846.2</v>
      </c>
      <c r="AH93" s="51">
        <f>AF93-AG93</f>
        <v>16.699999999999818</v>
      </c>
      <c r="AI93" s="59">
        <v>1600</v>
      </c>
      <c r="AJ93" s="60">
        <v>1522</v>
      </c>
      <c r="AK93" s="41">
        <f>AI93-AJ93</f>
        <v>78</v>
      </c>
      <c r="AL93" s="59">
        <v>618.4</v>
      </c>
      <c r="AM93" s="59">
        <v>981.6</v>
      </c>
      <c r="AN93" s="59"/>
      <c r="AO93" s="42">
        <f>AL93+AM93+AN93</f>
        <v>1600</v>
      </c>
      <c r="AP93" s="60">
        <v>1499.8</v>
      </c>
      <c r="AQ93" s="41">
        <f>AO93-AP93</f>
        <v>100.20000000000005</v>
      </c>
      <c r="AR93" s="59">
        <v>618.4</v>
      </c>
      <c r="AS93" s="58">
        <v>824.7</v>
      </c>
      <c r="AT93" s="57">
        <v>34.409999999999997</v>
      </c>
      <c r="AU93" s="57">
        <v>27.23</v>
      </c>
      <c r="AV93" s="57"/>
      <c r="AW93" s="42">
        <f>AR93+AS93+AT93+AU93+AV93</f>
        <v>1504.74</v>
      </c>
      <c r="AX93" s="43">
        <v>99.5</v>
      </c>
      <c r="AY93" s="42"/>
      <c r="AZ93" s="42">
        <f>AW93+AX93+AY93</f>
        <v>1604.24</v>
      </c>
      <c r="BA93" s="41"/>
      <c r="BB93" s="38">
        <f>AJ93+AP93+AZ93</f>
        <v>4626.04</v>
      </c>
      <c r="BC93" s="40"/>
      <c r="BD93" s="39"/>
      <c r="BE93" s="38">
        <f>K93+V93+AG93+AP93+AJ93+AZ93</f>
        <v>19155.240000000002</v>
      </c>
    </row>
    <row r="94" spans="1:57" s="1" customFormat="1" x14ac:dyDescent="0.2">
      <c r="A94" s="56">
        <v>89</v>
      </c>
      <c r="B94" s="54" t="s">
        <v>14</v>
      </c>
      <c r="C94" s="54" t="s">
        <v>11</v>
      </c>
      <c r="D94" s="42">
        <v>1619.49</v>
      </c>
      <c r="E94" s="40">
        <v>1612</v>
      </c>
      <c r="F94" s="42">
        <f>D94</f>
        <v>1619.49</v>
      </c>
      <c r="G94" s="40">
        <v>1614</v>
      </c>
      <c r="H94" s="42">
        <f>D94</f>
        <v>1619.49</v>
      </c>
      <c r="I94" s="40">
        <v>1614</v>
      </c>
      <c r="J94" s="53">
        <f>D94+F94+H94</f>
        <v>4858.47</v>
      </c>
      <c r="K94" s="52">
        <f>E94+G94+I94</f>
        <v>4840</v>
      </c>
      <c r="L94" s="51">
        <f>J94-K94</f>
        <v>18.470000000000255</v>
      </c>
      <c r="M94" s="59">
        <f>1600+103</f>
        <v>1703</v>
      </c>
      <c r="N94" s="62">
        <v>1703</v>
      </c>
      <c r="O94" s="59">
        <v>1600</v>
      </c>
      <c r="P94" s="61">
        <v>43.3</v>
      </c>
      <c r="Q94" s="42">
        <f>O94+P94-103</f>
        <v>1540.3</v>
      </c>
      <c r="R94" s="41">
        <v>1530</v>
      </c>
      <c r="S94" s="59">
        <v>1600</v>
      </c>
      <c r="T94" s="41">
        <v>1608</v>
      </c>
      <c r="U94" s="47">
        <f>M94+Q94+S94</f>
        <v>4843.3</v>
      </c>
      <c r="V94" s="41">
        <f>N94+R94+T94</f>
        <v>4841</v>
      </c>
      <c r="W94" s="51">
        <f>U94-V94</f>
        <v>2.3000000000001819</v>
      </c>
      <c r="X94" s="59">
        <f>1600+51.8</f>
        <v>1651.8</v>
      </c>
      <c r="Y94" s="60">
        <v>1651.8</v>
      </c>
      <c r="Z94" s="59">
        <v>1600</v>
      </c>
      <c r="AA94" s="61">
        <v>62.9</v>
      </c>
      <c r="AB94" s="42">
        <f>Z94+AA94-51.8</f>
        <v>1611.1000000000001</v>
      </c>
      <c r="AC94" s="60">
        <v>1594.8</v>
      </c>
      <c r="AD94" s="59">
        <v>1600</v>
      </c>
      <c r="AE94" s="41">
        <v>1583.4</v>
      </c>
      <c r="AF94" s="38">
        <f>X94+AB94+AD94</f>
        <v>4862.8999999999996</v>
      </c>
      <c r="AG94" s="38">
        <f>Y94+AC94+AE94</f>
        <v>4830</v>
      </c>
      <c r="AH94" s="39">
        <f>AF94-AG94</f>
        <v>32.899999999999636</v>
      </c>
      <c r="AI94" s="59">
        <v>1600</v>
      </c>
      <c r="AJ94" s="60">
        <v>1569.8</v>
      </c>
      <c r="AK94" s="41">
        <f>AI94-AJ94</f>
        <v>30.200000000000045</v>
      </c>
      <c r="AL94" s="59">
        <v>618.4</v>
      </c>
      <c r="AM94" s="59">
        <v>981.6</v>
      </c>
      <c r="AN94" s="59"/>
      <c r="AO94" s="42">
        <f>AL94+AM94+AN94</f>
        <v>1600</v>
      </c>
      <c r="AP94" s="60">
        <v>1569</v>
      </c>
      <c r="AQ94" s="41">
        <f>AO94-AP94</f>
        <v>31</v>
      </c>
      <c r="AR94" s="59">
        <v>618.4</v>
      </c>
      <c r="AS94" s="58">
        <v>824.7</v>
      </c>
      <c r="AT94" s="57">
        <v>0</v>
      </c>
      <c r="AU94" s="57">
        <v>27.23</v>
      </c>
      <c r="AV94" s="57"/>
      <c r="AW94" s="42">
        <f>AR94+AS94+AT94+AU94+AV94</f>
        <v>1470.33</v>
      </c>
      <c r="AX94" s="43">
        <v>99.5</v>
      </c>
      <c r="AY94" s="42"/>
      <c r="AZ94" s="42">
        <f>AW94+AX94+AY94</f>
        <v>1569.83</v>
      </c>
      <c r="BA94" s="41"/>
      <c r="BB94" s="38">
        <f>AJ94+AP94+AZ94</f>
        <v>4708.63</v>
      </c>
      <c r="BC94" s="40"/>
      <c r="BD94" s="39"/>
      <c r="BE94" s="38">
        <f>K94+V94+AG94+AP94+AJ94+AZ94</f>
        <v>19219.629999999997</v>
      </c>
    </row>
    <row r="95" spans="1:57" s="1" customFormat="1" x14ac:dyDescent="0.2">
      <c r="A95" s="64">
        <v>90</v>
      </c>
      <c r="B95" s="65" t="s">
        <v>13</v>
      </c>
      <c r="C95" s="65" t="s">
        <v>11</v>
      </c>
      <c r="D95" s="42">
        <v>1619.49</v>
      </c>
      <c r="E95" s="40">
        <v>1608.2</v>
      </c>
      <c r="F95" s="42">
        <f>D95</f>
        <v>1619.49</v>
      </c>
      <c r="G95" s="40">
        <v>1589.4</v>
      </c>
      <c r="H95" s="42">
        <f>D95</f>
        <v>1619.49</v>
      </c>
      <c r="I95" s="40">
        <v>1657.6</v>
      </c>
      <c r="J95" s="53">
        <f>D95+F95+H95</f>
        <v>4858.47</v>
      </c>
      <c r="K95" s="52">
        <f>E95+G95+I95</f>
        <v>4855.2000000000007</v>
      </c>
      <c r="L95" s="51">
        <f>J95-K95</f>
        <v>3.2699999999995271</v>
      </c>
      <c r="M95" s="59">
        <v>1600</v>
      </c>
      <c r="N95" s="62">
        <v>1343.6</v>
      </c>
      <c r="O95" s="59">
        <v>1600</v>
      </c>
      <c r="P95" s="61">
        <v>43.3</v>
      </c>
      <c r="Q95" s="42">
        <f>O95+P95+28.7</f>
        <v>1672</v>
      </c>
      <c r="R95" s="41">
        <v>1672</v>
      </c>
      <c r="S95" s="59">
        <f>1600-28.7</f>
        <v>1571.3</v>
      </c>
      <c r="T95" s="41">
        <v>1822.8</v>
      </c>
      <c r="U95" s="47">
        <f>M95+Q95+S95</f>
        <v>4843.3</v>
      </c>
      <c r="V95" s="41">
        <f>N95+R95+T95</f>
        <v>4838.3999999999996</v>
      </c>
      <c r="W95" s="51">
        <f>U95-V95</f>
        <v>4.9000000000005457</v>
      </c>
      <c r="X95" s="59">
        <f>1600+3.4</f>
        <v>1603.4</v>
      </c>
      <c r="Y95" s="60">
        <v>1603.4</v>
      </c>
      <c r="Z95" s="59">
        <v>1600</v>
      </c>
      <c r="AA95" s="61">
        <v>62.9</v>
      </c>
      <c r="AB95" s="42">
        <f>Z95+AA95-3.4</f>
        <v>1659.5</v>
      </c>
      <c r="AC95" s="60">
        <v>1647.8</v>
      </c>
      <c r="AD95" s="59">
        <v>1600</v>
      </c>
      <c r="AE95" s="41">
        <v>1599.2</v>
      </c>
      <c r="AF95" s="38">
        <f>X95+AB95+AD95</f>
        <v>4862.8999999999996</v>
      </c>
      <c r="AG95" s="38">
        <f>Y95+AC95+AE95</f>
        <v>4850.3999999999996</v>
      </c>
      <c r="AH95" s="51">
        <f>AF95-AG95</f>
        <v>12.5</v>
      </c>
      <c r="AI95" s="59">
        <v>1600</v>
      </c>
      <c r="AJ95" s="60">
        <v>1596.4</v>
      </c>
      <c r="AK95" s="47">
        <f>AI95-AJ95</f>
        <v>3.5999999999999091</v>
      </c>
      <c r="AL95" s="59">
        <v>618.4</v>
      </c>
      <c r="AM95" s="59">
        <v>981.6</v>
      </c>
      <c r="AN95" s="59"/>
      <c r="AO95" s="42">
        <f>AL95+AM95+AN95</f>
        <v>1600</v>
      </c>
      <c r="AP95" s="60">
        <v>1591.8</v>
      </c>
      <c r="AQ95" s="47">
        <f>AO95-AP95</f>
        <v>8.2000000000000455</v>
      </c>
      <c r="AR95" s="59">
        <v>618.4</v>
      </c>
      <c r="AS95" s="58">
        <v>824.7</v>
      </c>
      <c r="AT95" s="57">
        <v>34.409999999999997</v>
      </c>
      <c r="AU95" s="57">
        <v>27.23</v>
      </c>
      <c r="AV95" s="57">
        <v>83.31</v>
      </c>
      <c r="AW95" s="42">
        <f>AR95+AS95+AT95+AU95+AV95</f>
        <v>1588.05</v>
      </c>
      <c r="AX95" s="43">
        <v>99.5</v>
      </c>
      <c r="AY95" s="42">
        <v>45.08</v>
      </c>
      <c r="AZ95" s="42">
        <f>AW95+AX95+AY95</f>
        <v>1732.6299999999999</v>
      </c>
      <c r="BA95" s="41"/>
      <c r="BB95" s="38">
        <f>AJ95+AP95+AZ95</f>
        <v>4920.83</v>
      </c>
      <c r="BC95" s="40"/>
      <c r="BD95" s="39"/>
      <c r="BE95" s="38">
        <f>K95+V95+AG95+AP95+AJ95+AZ95</f>
        <v>19464.830000000002</v>
      </c>
    </row>
    <row r="96" spans="1:57" s="1" customFormat="1" x14ac:dyDescent="0.2">
      <c r="A96" s="56">
        <v>91</v>
      </c>
      <c r="B96" s="65" t="s">
        <v>12</v>
      </c>
      <c r="C96" s="65" t="s">
        <v>11</v>
      </c>
      <c r="D96" s="42">
        <v>1619.49</v>
      </c>
      <c r="E96" s="40">
        <v>1593.8</v>
      </c>
      <c r="F96" s="42">
        <f>D96</f>
        <v>1619.49</v>
      </c>
      <c r="G96" s="40">
        <v>1585</v>
      </c>
      <c r="H96" s="42">
        <f>D96</f>
        <v>1619.49</v>
      </c>
      <c r="I96" s="40">
        <v>1660</v>
      </c>
      <c r="J96" s="53">
        <f>D96+F96+H96</f>
        <v>4858.47</v>
      </c>
      <c r="K96" s="52">
        <f>E96+G96+I96</f>
        <v>4838.8</v>
      </c>
      <c r="L96" s="51">
        <f>J96-K96</f>
        <v>19.670000000000073</v>
      </c>
      <c r="M96" s="59">
        <v>1600</v>
      </c>
      <c r="N96" s="62">
        <v>1598</v>
      </c>
      <c r="O96" s="59">
        <v>1600</v>
      </c>
      <c r="P96" s="61">
        <v>43.3</v>
      </c>
      <c r="Q96" s="42">
        <f>O96+P96</f>
        <v>1643.3</v>
      </c>
      <c r="R96" s="41">
        <v>1631</v>
      </c>
      <c r="S96" s="59">
        <v>1600</v>
      </c>
      <c r="T96" s="41">
        <v>1591.6</v>
      </c>
      <c r="U96" s="47">
        <f>M96+Q96+S96</f>
        <v>4843.3</v>
      </c>
      <c r="V96" s="41">
        <f>N96+R96+T96</f>
        <v>4820.6000000000004</v>
      </c>
      <c r="W96" s="39">
        <f>U96-V96</f>
        <v>22.699999999999818</v>
      </c>
      <c r="X96" s="59">
        <f>1600+15.2</f>
        <v>1615.2</v>
      </c>
      <c r="Y96" s="60">
        <v>1615.2</v>
      </c>
      <c r="Z96" s="59">
        <v>1600</v>
      </c>
      <c r="AA96" s="61"/>
      <c r="AB96" s="42">
        <f>Z96+AA96-15.2</f>
        <v>1584.8</v>
      </c>
      <c r="AC96" s="60">
        <v>1574.6</v>
      </c>
      <c r="AD96" s="59">
        <v>1600</v>
      </c>
      <c r="AE96" s="41">
        <v>1572</v>
      </c>
      <c r="AF96" s="38">
        <f>X96+AB96+AD96</f>
        <v>4800</v>
      </c>
      <c r="AG96" s="38">
        <f>Y96+AC96+AE96</f>
        <v>4761.8</v>
      </c>
      <c r="AH96" s="39">
        <f>AF96-AG96</f>
        <v>38.199999999999818</v>
      </c>
      <c r="AI96" s="59">
        <v>1600</v>
      </c>
      <c r="AJ96" s="60">
        <v>1599.4</v>
      </c>
      <c r="AK96" s="47">
        <f>AI96-AJ96</f>
        <v>0.59999999999990905</v>
      </c>
      <c r="AL96" s="59">
        <v>618.4</v>
      </c>
      <c r="AM96" s="59">
        <v>981.6</v>
      </c>
      <c r="AN96" s="59"/>
      <c r="AO96" s="42">
        <f>AL96+AM96+AN96</f>
        <v>1600</v>
      </c>
      <c r="AP96" s="60">
        <v>1585.2</v>
      </c>
      <c r="AQ96" s="47">
        <f>AO96-AP96</f>
        <v>14.799999999999955</v>
      </c>
      <c r="AR96" s="59">
        <v>618.4</v>
      </c>
      <c r="AS96" s="58">
        <v>824.7</v>
      </c>
      <c r="AT96" s="57">
        <v>0</v>
      </c>
      <c r="AU96" s="57">
        <v>27.23</v>
      </c>
      <c r="AV96" s="57">
        <v>83.31</v>
      </c>
      <c r="AW96" s="42">
        <f>AR96+AS96+AT96+AU96+AV96</f>
        <v>1553.6399999999999</v>
      </c>
      <c r="AX96" s="43">
        <v>99.5</v>
      </c>
      <c r="AY96" s="42">
        <v>45.08</v>
      </c>
      <c r="AZ96" s="42">
        <f>AW96+AX96+AY96</f>
        <v>1698.2199999999998</v>
      </c>
      <c r="BA96" s="41"/>
      <c r="BB96" s="38">
        <f>AJ96+AP96+AZ96</f>
        <v>4882.82</v>
      </c>
      <c r="BC96" s="40"/>
      <c r="BD96" s="39"/>
      <c r="BE96" s="38">
        <f>K96+V96+AG96+AP96+AJ96+AZ96</f>
        <v>19304.020000000004</v>
      </c>
    </row>
    <row r="97" spans="1:57" s="1" customFormat="1" x14ac:dyDescent="0.2">
      <c r="A97" s="64">
        <v>92</v>
      </c>
      <c r="B97" s="55" t="s">
        <v>10</v>
      </c>
      <c r="C97" s="55" t="s">
        <v>8</v>
      </c>
      <c r="D97" s="63">
        <v>1943.4</v>
      </c>
      <c r="E97" s="40">
        <v>1940.4</v>
      </c>
      <c r="F97" s="42">
        <v>1295.5999999999999</v>
      </c>
      <c r="G97" s="40">
        <v>1279.4000000000001</v>
      </c>
      <c r="H97" s="42">
        <v>1295.5999999999999</v>
      </c>
      <c r="I97" s="40">
        <v>1272.5999999999999</v>
      </c>
      <c r="J97" s="53">
        <f>D97+F97+H97</f>
        <v>4534.6000000000004</v>
      </c>
      <c r="K97" s="52">
        <f>E97+G97+I97</f>
        <v>4492.3999999999996</v>
      </c>
      <c r="L97" s="39">
        <f>J97-K97</f>
        <v>42.200000000000728</v>
      </c>
      <c r="M97" s="59">
        <v>1280</v>
      </c>
      <c r="N97" s="62">
        <v>1265.8</v>
      </c>
      <c r="O97" s="59">
        <v>1280</v>
      </c>
      <c r="P97" s="61"/>
      <c r="Q97" s="42">
        <f>O97+P97</f>
        <v>1280</v>
      </c>
      <c r="R97" s="41">
        <v>1275.2</v>
      </c>
      <c r="S97" s="59">
        <v>1280</v>
      </c>
      <c r="T97" s="41">
        <v>1272</v>
      </c>
      <c r="U97" s="47">
        <f>M97+Q97+S97</f>
        <v>3840</v>
      </c>
      <c r="V97" s="41">
        <f>N97+R97+T97</f>
        <v>3813</v>
      </c>
      <c r="W97" s="39">
        <f>U97-V97</f>
        <v>27</v>
      </c>
      <c r="X97" s="59">
        <v>1280</v>
      </c>
      <c r="Y97" s="60">
        <v>1278.8</v>
      </c>
      <c r="Z97" s="59">
        <v>1280</v>
      </c>
      <c r="AA97" s="61"/>
      <c r="AB97" s="42">
        <f>Z97+AA97</f>
        <v>1280</v>
      </c>
      <c r="AC97" s="60">
        <v>1276.8</v>
      </c>
      <c r="AD97" s="59">
        <v>1280</v>
      </c>
      <c r="AE97" s="41">
        <v>1267.8</v>
      </c>
      <c r="AF97" s="38">
        <f>X97+AB97+AD97</f>
        <v>3840</v>
      </c>
      <c r="AG97" s="38">
        <f>Y97+AC97+AE97</f>
        <v>3823.3999999999996</v>
      </c>
      <c r="AH97" s="51">
        <f>AF97-AG97</f>
        <v>16.600000000000364</v>
      </c>
      <c r="AI97" s="59">
        <v>1280</v>
      </c>
      <c r="AJ97" s="60">
        <v>1267.8</v>
      </c>
      <c r="AK97" s="47">
        <f>AI97-AJ97</f>
        <v>12.200000000000045</v>
      </c>
      <c r="AL97" s="59">
        <v>494.72</v>
      </c>
      <c r="AM97" s="59">
        <v>785.28</v>
      </c>
      <c r="AN97" s="59"/>
      <c r="AO97" s="42">
        <f>AL97+AM97+AN97</f>
        <v>1280</v>
      </c>
      <c r="AP97" s="60">
        <v>1268.8</v>
      </c>
      <c r="AQ97" s="47">
        <f>AO97-AP97</f>
        <v>11.200000000000045</v>
      </c>
      <c r="AR97" s="59">
        <v>494.72</v>
      </c>
      <c r="AS97" s="58">
        <v>659.76</v>
      </c>
      <c r="AT97" s="57">
        <v>27.53</v>
      </c>
      <c r="AU97" s="57">
        <v>21.79</v>
      </c>
      <c r="AV97" s="57">
        <v>66.650000000000006</v>
      </c>
      <c r="AW97" s="42">
        <f>AR97+AS97+AT97+AU97+AV97</f>
        <v>1270.45</v>
      </c>
      <c r="AX97" s="43">
        <v>79.599999999999994</v>
      </c>
      <c r="AY97" s="42">
        <v>36.049999999999997</v>
      </c>
      <c r="AZ97" s="42">
        <f>AW97+AX97+AY97</f>
        <v>1386.1</v>
      </c>
      <c r="BA97" s="41"/>
      <c r="BB97" s="38">
        <f>AJ97+AP97+AZ97</f>
        <v>3922.7</v>
      </c>
      <c r="BC97" s="40"/>
      <c r="BD97" s="39"/>
      <c r="BE97" s="38">
        <f>K97+V97+AG97+AP97+AJ97+AZ97</f>
        <v>16051.499999999998</v>
      </c>
    </row>
    <row r="98" spans="1:57" s="1" customFormat="1" ht="12" thickBot="1" x14ac:dyDescent="0.25">
      <c r="A98" s="56">
        <v>93</v>
      </c>
      <c r="B98" s="55" t="s">
        <v>9</v>
      </c>
      <c r="C98" s="54" t="s">
        <v>8</v>
      </c>
      <c r="D98" s="42">
        <v>1295.5999999999999</v>
      </c>
      <c r="E98" s="40">
        <v>1282</v>
      </c>
      <c r="F98" s="42">
        <f>D98</f>
        <v>1295.5999999999999</v>
      </c>
      <c r="G98" s="40">
        <v>1255.8</v>
      </c>
      <c r="H98" s="42">
        <f>D98</f>
        <v>1295.5999999999999</v>
      </c>
      <c r="I98" s="40">
        <v>1348.8</v>
      </c>
      <c r="J98" s="53">
        <f>D98+F98+H98</f>
        <v>3886.7999999999997</v>
      </c>
      <c r="K98" s="52">
        <f>E98+G98+I98</f>
        <v>3886.6000000000004</v>
      </c>
      <c r="L98" s="51">
        <f>J98-K98</f>
        <v>0.19999999999936335</v>
      </c>
      <c r="M98" s="46">
        <v>1280</v>
      </c>
      <c r="N98" s="50">
        <v>1267.8</v>
      </c>
      <c r="O98" s="46">
        <v>1280</v>
      </c>
      <c r="P98" s="49">
        <v>34.630000000000003</v>
      </c>
      <c r="Q98" s="42">
        <f>O98+P98</f>
        <v>1314.63</v>
      </c>
      <c r="R98" s="41">
        <v>1257</v>
      </c>
      <c r="S98" s="46">
        <v>1280</v>
      </c>
      <c r="T98" s="41">
        <v>1309.8</v>
      </c>
      <c r="U98" s="47">
        <f>M98+Q98+S98</f>
        <v>3874.63</v>
      </c>
      <c r="V98" s="41">
        <f>N98+R98+T98</f>
        <v>3834.6000000000004</v>
      </c>
      <c r="W98" s="39">
        <f>U98-V98</f>
        <v>40.029999999999745</v>
      </c>
      <c r="X98" s="46">
        <v>1280</v>
      </c>
      <c r="Y98" s="48">
        <v>1268</v>
      </c>
      <c r="Z98" s="46">
        <v>1280</v>
      </c>
      <c r="AA98" s="49"/>
      <c r="AB98" s="42">
        <f>Z98+AA98</f>
        <v>1280</v>
      </c>
      <c r="AC98" s="48">
        <v>1187</v>
      </c>
      <c r="AD98" s="46">
        <v>1280</v>
      </c>
      <c r="AE98" s="41">
        <v>1320</v>
      </c>
      <c r="AF98" s="38">
        <f>X98+AB98+AD98</f>
        <v>3840</v>
      </c>
      <c r="AG98" s="38">
        <f>Y98+AC98+AE98</f>
        <v>3775</v>
      </c>
      <c r="AH98" s="39">
        <f>AF98-AG98</f>
        <v>65</v>
      </c>
      <c r="AI98" s="46">
        <v>1280</v>
      </c>
      <c r="AJ98" s="48">
        <v>1267.8</v>
      </c>
      <c r="AK98" s="47">
        <f>AI98-AJ98</f>
        <v>12.200000000000045</v>
      </c>
      <c r="AL98" s="46">
        <v>494.72</v>
      </c>
      <c r="AM98" s="46">
        <v>785.28</v>
      </c>
      <c r="AN98" s="46"/>
      <c r="AO98" s="42">
        <f>AL98+AM98+AN98</f>
        <v>1280</v>
      </c>
      <c r="AP98" s="48">
        <v>1273</v>
      </c>
      <c r="AQ98" s="47">
        <f>AO98-AP98</f>
        <v>7</v>
      </c>
      <c r="AR98" s="46">
        <v>494.72</v>
      </c>
      <c r="AS98" s="45">
        <v>659.76</v>
      </c>
      <c r="AT98" s="44">
        <v>0</v>
      </c>
      <c r="AU98" s="44">
        <v>21.79</v>
      </c>
      <c r="AV98" s="44">
        <v>66.650000000000006</v>
      </c>
      <c r="AW98" s="42">
        <f>AR98+AS98+AT98+AU98+AV98</f>
        <v>1242.92</v>
      </c>
      <c r="AX98" s="43">
        <v>79.599999999999994</v>
      </c>
      <c r="AY98" s="42">
        <v>36.049999999999997</v>
      </c>
      <c r="AZ98" s="42">
        <f>AW98+AX98+AY98</f>
        <v>1358.57</v>
      </c>
      <c r="BA98" s="41"/>
      <c r="BB98" s="38">
        <f>AJ98+AP98+AZ98</f>
        <v>3899.37</v>
      </c>
      <c r="BC98" s="40"/>
      <c r="BD98" s="39"/>
      <c r="BE98" s="38">
        <f>K98+V98+AG98+AP98+AJ98+AZ98</f>
        <v>15395.57</v>
      </c>
    </row>
    <row r="99" spans="1:57" s="10" customFormat="1" ht="12" thickBot="1" x14ac:dyDescent="0.25">
      <c r="A99" s="37"/>
      <c r="B99" s="36" t="s">
        <v>7</v>
      </c>
      <c r="C99" s="36"/>
      <c r="D99" s="33">
        <f>SUM(D6:D98)</f>
        <v>137333.24000000002</v>
      </c>
      <c r="E99" s="34">
        <f>SUM(E6:E98)</f>
        <v>134920.59999999998</v>
      </c>
      <c r="F99" s="35">
        <f>SUM(F6:F98)</f>
        <v>136685.44000000003</v>
      </c>
      <c r="G99" s="32">
        <f>SUM(G6:G98)</f>
        <v>133970.19999999998</v>
      </c>
      <c r="H99" s="35">
        <f>SUM(H6:H98)</f>
        <v>136685.44000000003</v>
      </c>
      <c r="I99" s="34">
        <f>SUM(I6:I98)</f>
        <v>139597</v>
      </c>
      <c r="J99" s="34">
        <f>SUM(J6:J98)</f>
        <v>410704.11999999965</v>
      </c>
      <c r="K99" s="34">
        <f>SUM(K6:K98)</f>
        <v>408487.79999999993</v>
      </c>
      <c r="L99" s="30">
        <f>SUM(L6:L98)</f>
        <v>2216.3200000000052</v>
      </c>
      <c r="M99" s="33">
        <f>SUM(M6:M98)</f>
        <v>145234.6</v>
      </c>
      <c r="N99" s="32">
        <f>SUM(N6:N98)</f>
        <v>138965.39999999997</v>
      </c>
      <c r="O99" s="33">
        <f>SUM(O6:O98)</f>
        <v>144640</v>
      </c>
      <c r="P99" s="33">
        <f>SUM(P6:P98)</f>
        <v>2230.3000000000015</v>
      </c>
      <c r="Q99" s="33">
        <f>SUM(Q6:Q98)</f>
        <v>146524.69</v>
      </c>
      <c r="R99" s="32">
        <f>SUM(R6:R98)</f>
        <v>144008</v>
      </c>
      <c r="S99" s="33">
        <f>SUM(S6:S98)</f>
        <v>144386.01</v>
      </c>
      <c r="T99" s="32">
        <f>SUM(T6:T98)</f>
        <v>149241.79999999999</v>
      </c>
      <c r="U99" s="32">
        <f>SUM(U6:U98)</f>
        <v>436145.30000000005</v>
      </c>
      <c r="V99" s="32">
        <f>SUM(V6:V98)</f>
        <v>432215.2</v>
      </c>
      <c r="W99" s="30">
        <f>SUM(W6:W98)</f>
        <v>3930.1000000000049</v>
      </c>
      <c r="X99" s="33">
        <f>SUM(X6:X98)</f>
        <v>144900.79999999999</v>
      </c>
      <c r="Y99" s="32">
        <f>SUM(Y6:Y98)</f>
        <v>142553.20000000001</v>
      </c>
      <c r="Z99" s="33">
        <f>SUM(Z6:Z98)</f>
        <v>144640</v>
      </c>
      <c r="AA99" s="33">
        <f>SUM(AA6:AA98)</f>
        <v>3924.9600000000032</v>
      </c>
      <c r="AB99" s="33">
        <f>SUM(AB6:AB98)</f>
        <v>148607.96000000005</v>
      </c>
      <c r="AC99" s="32">
        <f>SUM(AC6:AC98)</f>
        <v>143763.39999999997</v>
      </c>
      <c r="AD99" s="33">
        <f>SUM(AD6:AD98)</f>
        <v>144336.20000000001</v>
      </c>
      <c r="AE99" s="32">
        <f>SUM(AE6:AE98)</f>
        <v>149267.20000000001</v>
      </c>
      <c r="AF99" s="31">
        <f>SUM(AF6:AF98)</f>
        <v>437844.96000000008</v>
      </c>
      <c r="AG99" s="31">
        <f>SUM(AG6:AG98)</f>
        <v>435583.8</v>
      </c>
      <c r="AH99" s="30">
        <f>SUM(AH6:AH98)</f>
        <v>2261.1599999999812</v>
      </c>
      <c r="AI99" s="33">
        <f>SUM(AI6:AI98)</f>
        <v>145920</v>
      </c>
      <c r="AJ99" s="32">
        <f>SUM(AJ6:AJ98)</f>
        <v>140912.79999999996</v>
      </c>
      <c r="AK99" s="32">
        <f>SUM(AK6:AK98)</f>
        <v>5007.1999999999989</v>
      </c>
      <c r="AL99" s="33">
        <f>SUM(AL6:AL98)</f>
        <v>55903.360000000081</v>
      </c>
      <c r="AM99" s="33">
        <f>SUM(AM6:AM98)</f>
        <v>88736.639999999956</v>
      </c>
      <c r="AN99" s="33"/>
      <c r="AO99" s="33">
        <f>SUM(AO6:AO98)</f>
        <v>144640</v>
      </c>
      <c r="AP99" s="32">
        <f>SUM(AP6:AP98)</f>
        <v>141790.39999999999</v>
      </c>
      <c r="AQ99" s="32">
        <f>SUM(AQ6:AQ98)</f>
        <v>2849.5999999999995</v>
      </c>
      <c r="AR99" s="33">
        <f>SUM(AR6:AR98)</f>
        <v>55903.360000000081</v>
      </c>
      <c r="AS99" s="33">
        <f>SUM(AS6:AS98)</f>
        <v>74554.199999999968</v>
      </c>
      <c r="AT99" s="33">
        <f>SUM(AT6:AT98)</f>
        <v>2233.6299999999997</v>
      </c>
      <c r="AU99" s="33">
        <f>SUM(AU6:AU98)</f>
        <v>2462.0099999999998</v>
      </c>
      <c r="AV99" s="33">
        <f>SUM(AV6:AV98)</f>
        <v>5007.199999999998</v>
      </c>
      <c r="AW99" s="33">
        <f>SUM(AW6:AW98)</f>
        <v>140160.40000000002</v>
      </c>
      <c r="AX99" s="33">
        <f>SUM(AX6:AX98)</f>
        <v>8994.7899999999991</v>
      </c>
      <c r="AY99" s="33">
        <f>SUM(AY6:AY98)</f>
        <v>2834.809999999999</v>
      </c>
      <c r="AZ99" s="33">
        <f>SUM(AZ6:AZ98)</f>
        <v>152010.00000000006</v>
      </c>
      <c r="BA99" s="32"/>
      <c r="BB99" s="31">
        <f>SUM(BB6:BB98)</f>
        <v>434713.19999999972</v>
      </c>
      <c r="BC99" s="31"/>
      <c r="BD99" s="30"/>
      <c r="BE99" s="29">
        <f>SUM(BE6:BE98)</f>
        <v>1710999.9999999998</v>
      </c>
    </row>
    <row r="100" spans="1:57" s="1" customFormat="1" x14ac:dyDescent="0.2">
      <c r="B100" s="4"/>
      <c r="C100" s="4"/>
      <c r="D100" s="6"/>
      <c r="F100" s="13"/>
      <c r="G100" s="2"/>
      <c r="H100" s="12"/>
      <c r="I100" s="28" t="s">
        <v>6</v>
      </c>
      <c r="J100" s="27">
        <v>412000</v>
      </c>
      <c r="K100" s="9"/>
      <c r="L100" s="3"/>
      <c r="M100" s="6"/>
      <c r="N100" s="5"/>
      <c r="O100" s="6"/>
      <c r="P100" s="7"/>
      <c r="Q100" s="6"/>
      <c r="R100" s="5"/>
      <c r="S100" s="6"/>
      <c r="T100" s="5"/>
      <c r="U100" s="8"/>
      <c r="V100" s="8"/>
      <c r="W100" s="3"/>
      <c r="X100" s="6"/>
      <c r="Y100" s="5"/>
      <c r="Z100" s="6"/>
      <c r="AA100" s="7"/>
      <c r="AB100" s="6"/>
      <c r="AC100" s="5"/>
      <c r="AD100" s="6"/>
      <c r="AE100" s="5"/>
      <c r="AF100" s="2"/>
      <c r="AG100" s="2"/>
      <c r="AH100" s="3"/>
      <c r="AI100" s="6"/>
      <c r="AJ100" s="5"/>
      <c r="AK100" s="5"/>
      <c r="AL100" s="6"/>
      <c r="AM100" s="6"/>
      <c r="AN100" s="6"/>
      <c r="AO100" s="6"/>
      <c r="AP100" s="5"/>
      <c r="AQ100" s="5"/>
      <c r="AR100" s="6"/>
      <c r="AS100" s="6"/>
      <c r="AT100" s="7"/>
      <c r="AU100" s="7"/>
      <c r="AV100" s="7"/>
      <c r="AW100" s="6"/>
      <c r="AX100" s="7"/>
      <c r="AY100" s="6"/>
      <c r="AZ100" s="6"/>
      <c r="BA100" s="5"/>
      <c r="BB100" s="2"/>
      <c r="BC100" s="26" t="s">
        <v>5</v>
      </c>
      <c r="BD100" s="26"/>
      <c r="BE100" s="25">
        <v>1711000</v>
      </c>
    </row>
    <row r="101" spans="1:57" s="1" customFormat="1" x14ac:dyDescent="0.2">
      <c r="B101" s="4"/>
      <c r="C101" s="4"/>
      <c r="D101" s="6"/>
      <c r="F101" s="13"/>
      <c r="G101" s="14"/>
      <c r="H101" s="12"/>
      <c r="I101" s="24" t="s">
        <v>4</v>
      </c>
      <c r="J101" s="20">
        <f>J100-J99</f>
        <v>1295.8800000003539</v>
      </c>
      <c r="K101" s="9"/>
      <c r="L101" s="3"/>
      <c r="M101" s="15" t="e">
        <f>M99-#REF!</f>
        <v>#REF!</v>
      </c>
      <c r="N101" s="17"/>
      <c r="O101" s="6"/>
      <c r="P101" s="7"/>
      <c r="Q101" s="6"/>
      <c r="R101" s="23">
        <v>124705</v>
      </c>
      <c r="S101" s="6"/>
      <c r="T101" s="17"/>
      <c r="U101" s="22"/>
      <c r="V101" s="8"/>
      <c r="W101" s="3"/>
      <c r="X101" s="6"/>
      <c r="Y101" s="5"/>
      <c r="Z101" s="6"/>
      <c r="AA101" s="7"/>
      <c r="AB101" s="6"/>
      <c r="AC101" s="5"/>
      <c r="AD101" s="6"/>
      <c r="AE101" s="5"/>
      <c r="AF101" s="2"/>
      <c r="AG101" s="2"/>
      <c r="AH101" s="3"/>
      <c r="AI101" s="15"/>
      <c r="AJ101" s="5"/>
      <c r="AK101" s="5"/>
      <c r="AL101" s="15" t="s">
        <v>3</v>
      </c>
      <c r="AM101" s="15">
        <f>AI99-AL99</f>
        <v>90016.639999999927</v>
      </c>
      <c r="AN101" s="15"/>
      <c r="AO101" s="15"/>
      <c r="AP101" s="5"/>
      <c r="AQ101" s="5"/>
      <c r="AR101" s="6"/>
      <c r="AS101" s="6"/>
      <c r="AT101" s="7"/>
      <c r="AU101" s="7"/>
      <c r="AV101" s="7"/>
      <c r="AW101" s="6"/>
      <c r="AX101" s="7"/>
      <c r="AY101" s="15"/>
      <c r="AZ101" s="6"/>
      <c r="BA101" s="5"/>
      <c r="BB101" s="2"/>
      <c r="BC101" s="21" t="s">
        <v>2</v>
      </c>
      <c r="BD101" s="21"/>
      <c r="BE101" s="14">
        <f>BE100-BE99</f>
        <v>0</v>
      </c>
    </row>
    <row r="102" spans="1:57" s="1" customFormat="1" x14ac:dyDescent="0.2">
      <c r="B102" s="4"/>
      <c r="C102" s="4"/>
      <c r="D102" s="6"/>
      <c r="F102" s="13"/>
      <c r="G102" s="2"/>
      <c r="H102" s="12"/>
      <c r="I102" s="20" t="s">
        <v>1</v>
      </c>
      <c r="J102" s="20">
        <f>0.28+1295.6</f>
        <v>1295.8799999999999</v>
      </c>
      <c r="K102" s="9"/>
      <c r="L102" s="3"/>
      <c r="M102" s="6"/>
      <c r="N102" s="5"/>
      <c r="O102" s="6"/>
      <c r="P102" s="7"/>
      <c r="Q102" s="6"/>
      <c r="R102" s="19" t="s">
        <v>0</v>
      </c>
      <c r="S102" s="6"/>
      <c r="T102" s="5"/>
      <c r="U102" s="8"/>
      <c r="V102" s="8"/>
      <c r="W102" s="18"/>
      <c r="X102" s="6"/>
      <c r="Y102" s="5"/>
      <c r="Z102" s="6"/>
      <c r="AA102" s="7"/>
      <c r="AB102" s="6"/>
      <c r="AC102" s="5"/>
      <c r="AD102" s="6"/>
      <c r="AE102" s="5"/>
      <c r="AF102" s="2"/>
      <c r="AG102" s="2"/>
      <c r="AH102" s="3"/>
      <c r="AI102" s="6"/>
      <c r="AJ102" s="5"/>
      <c r="AK102" s="5"/>
      <c r="AL102" s="15"/>
      <c r="AM102" s="15"/>
      <c r="AN102" s="15"/>
      <c r="AO102" s="15"/>
      <c r="AP102" s="17"/>
      <c r="AQ102" s="17"/>
      <c r="AR102" s="6"/>
      <c r="AS102" s="6"/>
      <c r="AT102" s="7"/>
      <c r="AU102" s="7"/>
      <c r="AV102" s="7"/>
      <c r="AW102" s="15"/>
      <c r="AX102" s="16"/>
      <c r="AY102" s="15"/>
      <c r="AZ102" s="15"/>
      <c r="BA102" s="5"/>
      <c r="BB102" s="2"/>
      <c r="BC102" s="4"/>
      <c r="BD102" s="3"/>
      <c r="BE102" s="14"/>
    </row>
  </sheetData>
  <mergeCells count="59">
    <mergeCell ref="BE4:BE5"/>
    <mergeCell ref="BC100:BD100"/>
    <mergeCell ref="BC101:BD101"/>
    <mergeCell ref="BA4:BA5"/>
    <mergeCell ref="BB4:BB5"/>
    <mergeCell ref="BC4:BC5"/>
    <mergeCell ref="BD4:BD5"/>
    <mergeCell ref="AW4:AW5"/>
    <mergeCell ref="AX4:AX5"/>
    <mergeCell ref="AY4:AY5"/>
    <mergeCell ref="AZ4:AZ5"/>
    <mergeCell ref="AS4:AS5"/>
    <mergeCell ref="AT4:AT5"/>
    <mergeCell ref="AU4:AU5"/>
    <mergeCell ref="AV4:AV5"/>
    <mergeCell ref="AO4:AO5"/>
    <mergeCell ref="AP4:AP5"/>
    <mergeCell ref="AQ4:AQ5"/>
    <mergeCell ref="AR4:AR5"/>
    <mergeCell ref="AK4:AK5"/>
    <mergeCell ref="AL4:AL5"/>
    <mergeCell ref="AM4:AM5"/>
    <mergeCell ref="AN4:AN5"/>
    <mergeCell ref="AG4:AG5"/>
    <mergeCell ref="AH4:AH5"/>
    <mergeCell ref="AI4:AI5"/>
    <mergeCell ref="AJ4:AJ5"/>
    <mergeCell ref="AC4:AC5"/>
    <mergeCell ref="AD4:AD5"/>
    <mergeCell ref="AE4:AE5"/>
    <mergeCell ref="AF4:AF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Statia 1</dc:creator>
  <cp:lastModifiedBy>Statia 1</cp:lastModifiedBy>
  <dcterms:created xsi:type="dcterms:W3CDTF">2017-12-14T13:32:36Z</dcterms:created>
  <dcterms:modified xsi:type="dcterms:W3CDTF">2017-12-14T13:47:54Z</dcterms:modified>
</cp:coreProperties>
</file>